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60" activeTab="0"/>
  </bookViews>
  <sheets>
    <sheet name="Кредитний 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<sst xmlns="http://schemas.openxmlformats.org/spreadsheetml/2006/main" count="433" uniqueCount="62">
  <si>
    <t>Тип кредиту</t>
  </si>
  <si>
    <t>ПК-625. Навчання, лікування, одруження, відпочинок, побутова техніка, протезування</t>
  </si>
  <si>
    <t>ПК-624. Ремонт нерухомості</t>
  </si>
  <si>
    <t>ПК-623. Придбання рухомого майна (с/г обладнання (техніка), скутери, худоба тощо)</t>
  </si>
  <si>
    <t>ПК-622. Придбання авто</t>
  </si>
  <si>
    <t>ПК-621. Придбання нерухомості</t>
  </si>
  <si>
    <t>Мета кредитування</t>
  </si>
  <si>
    <t>Максимальный срок</t>
  </si>
  <si>
    <t>Получение з/п, пенсии, за молоко на карту АТ «МетаБанк»</t>
  </si>
  <si>
    <t>Інші</t>
  </si>
  <si>
    <t>Комісійна ціна за відкриття ліміту кредитовання, грн</t>
  </si>
  <si>
    <t>Настройки максимального продуктов</t>
  </si>
  <si>
    <t>Минимальная сумма</t>
  </si>
  <si>
    <t>Максимальная сумма</t>
  </si>
  <si>
    <t>Мета кредитування:</t>
  </si>
  <si>
    <t>Мінімальна сума кредиту (грн):</t>
  </si>
  <si>
    <t>Максимальна сума кредиту (грн):</t>
  </si>
  <si>
    <t>Ні</t>
  </si>
  <si>
    <t>Так</t>
  </si>
  <si>
    <t>Комісія за відкриття рахунку:</t>
  </si>
  <si>
    <t>Бажана сума кредиту:</t>
  </si>
  <si>
    <t>Відсоткова ставка: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</si>
  <si>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</si>
  <si>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</si>
  <si>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</si>
  <si>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</si>
  <si>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</si>
  <si>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</si>
  <si>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</si>
  <si>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</si>
  <si>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</si>
  <si>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</si>
  <si>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</si>
  <si>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банку-1</t>
  </si>
  <si>
    <t>кредитного посередника (за наявності)</t>
  </si>
  <si>
    <t>комісійний збір</t>
  </si>
  <si>
    <t>інша плата за послуги кредитного посередника-1</t>
  </si>
  <si>
    <t>третіх осіб</t>
  </si>
  <si>
    <t>послуги нотаріуса</t>
  </si>
  <si>
    <t>послуги оцінювача</t>
  </si>
  <si>
    <t>послуги страховика</t>
  </si>
  <si>
    <t>інші послуги третіх осіб-1</t>
  </si>
  <si>
    <t>Реальна річна процентна ставка, %</t>
  </si>
  <si>
    <t>Загальна вартість кредиту, грн</t>
  </si>
  <si>
    <t>№ з/п</t>
  </si>
  <si>
    <t>Щорічний платіж по кредиту:</t>
  </si>
  <si>
    <t>х</t>
  </si>
  <si>
    <t>Послуги нотаріуса</t>
  </si>
  <si>
    <t>Платеж по кредиту</t>
  </si>
  <si>
    <t>Остаток по кредиту</t>
  </si>
  <si>
    <t>Проверка окончания</t>
  </si>
  <si>
    <t>Усього</t>
  </si>
  <si>
    <t>Реальна річна процентна ставка, %:</t>
  </si>
  <si>
    <t>Срок в годах</t>
  </si>
  <si>
    <t>Бажаний строк кредиту в роках:</t>
  </si>
  <si>
    <t>Чи отримуєте з/п, пенсію, за молоко на карту АТ «МетаБанк»:</t>
  </si>
  <si>
    <t>РОЗРАХУНОК:</t>
  </si>
  <si>
    <t>ОБЕРІТЬ ПАРАМЕТРИ ПРОДУКТУ:</t>
  </si>
  <si>
    <t>Страхування</t>
  </si>
  <si>
    <t>Оціночна вартість</t>
  </si>
  <si>
    <t>Орієнтовне обчислення загальної вартості кредиту та реальної річної процентної ставки:</t>
  </si>
  <si>
    <t>Для страхования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</si>
</sst>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hidden="1"/>
    </xf>
    <xf numFmtId="0" fontId="38" fillId="0" borderId="0" xfId="0" applyNumberFormat="1" applyFont="1" applyAlignment="1" applyProtection="1">
      <alignment horizontal="left" wrapText="1"/>
      <protection hidden="1"/>
    </xf>
    <xf numFmtId="0" fontId="38" fillId="0" borderId="0" xfId="0" applyFont="1" applyAlignment="1" applyProtection="1">
      <alignment horizontal="left" vertical="center"/>
      <protection hidden="1"/>
    </xf>
    <xf numFmtId="1" fontId="38" fillId="0" borderId="0" xfId="0" applyNumberFormat="1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NumberFormat="1" applyFont="1" applyAlignment="1" applyProtection="1">
      <alignment wrapText="1"/>
      <protection hidden="1"/>
    </xf>
    <xf numFmtId="1" fontId="38" fillId="0" borderId="0" xfId="0" applyNumberFormat="1" applyFont="1" applyAlignment="1" applyProtection="1">
      <alignment/>
      <protection hidden="1"/>
    </xf>
    <xf numFmtId="0" fontId="38" fillId="0" borderId="10" xfId="0" applyFont="1" applyBorder="1" applyAlignment="1" applyProtection="1">
      <alignment horizontal="center" vertical="top" wrapText="1"/>
      <protection hidden="1"/>
    </xf>
    <xf numFmtId="0" fontId="38" fillId="0" borderId="10" xfId="0" applyNumberFormat="1" applyFont="1" applyBorder="1" applyAlignment="1" applyProtection="1">
      <alignment horizontal="center" vertical="top" wrapText="1"/>
      <protection hidden="1"/>
    </xf>
    <xf numFmtId="1" fontId="38" fillId="0" borderId="10" xfId="0" applyNumberFormat="1" applyFont="1" applyBorder="1" applyAlignment="1" applyProtection="1">
      <alignment horizontal="center" vertical="top" wrapText="1"/>
      <protection hidden="1"/>
    </xf>
    <xf numFmtId="0" fontId="38" fillId="0" borderId="0" xfId="0" applyFont="1" applyAlignment="1" applyProtection="1">
      <alignment horizontal="center"/>
      <protection hidden="1"/>
    </xf>
    <xf numFmtId="0" fontId="38" fillId="0" borderId="11" xfId="0" applyNumberFormat="1" applyFont="1" applyBorder="1" applyAlignment="1" applyProtection="1">
      <alignment horizontal="center" wrapText="1"/>
      <protection hidden="1"/>
    </xf>
    <xf numFmtId="14" fontId="38" fillId="0" borderId="11" xfId="0" applyNumberFormat="1" applyFont="1" applyBorder="1" applyAlignment="1" applyProtection="1">
      <alignment horizontal="center" vertical="center"/>
      <protection hidden="1"/>
    </xf>
    <xf numFmtId="1" fontId="38" fillId="0" borderId="11" xfId="0" applyNumberFormat="1" applyFont="1" applyBorder="1" applyAlignment="1" applyProtection="1">
      <alignment horizontal="center"/>
      <protection hidden="1"/>
    </xf>
    <xf numFmtId="4" fontId="38" fillId="0" borderId="11" xfId="0" applyNumberFormat="1" applyFont="1" applyBorder="1" applyAlignment="1" applyProtection="1">
      <alignment horizontal="center"/>
      <protection hidden="1"/>
    </xf>
    <xf numFmtId="4" fontId="38" fillId="0" borderId="0" xfId="0" applyNumberFormat="1" applyFont="1" applyAlignment="1" applyProtection="1">
      <alignment horizontal="center"/>
      <protection hidden="1"/>
    </xf>
    <xf numFmtId="0" fontId="38" fillId="0" borderId="12" xfId="0" applyNumberFormat="1" applyFont="1" applyBorder="1" applyAlignment="1" applyProtection="1">
      <alignment horizontal="center" wrapText="1"/>
      <protection hidden="1"/>
    </xf>
    <xf numFmtId="14" fontId="38" fillId="0" borderId="12" xfId="0" applyNumberFormat="1" applyFont="1" applyBorder="1" applyAlignment="1" applyProtection="1">
      <alignment horizontal="center" vertical="center"/>
      <protection hidden="1"/>
    </xf>
    <xf numFmtId="1" fontId="38" fillId="0" borderId="12" xfId="0" applyNumberFormat="1" applyFont="1" applyBorder="1" applyAlignment="1" applyProtection="1">
      <alignment horizontal="center"/>
      <protection hidden="1"/>
    </xf>
    <xf numFmtId="4" fontId="38" fillId="0" borderId="12" xfId="0" applyNumberFormat="1" applyFont="1" applyBorder="1" applyAlignment="1" applyProtection="1">
      <alignment horizontal="center"/>
      <protection hidden="1"/>
    </xf>
    <xf numFmtId="0" fontId="38" fillId="0" borderId="13" xfId="0" applyNumberFormat="1" applyFont="1" applyBorder="1" applyAlignment="1" applyProtection="1">
      <alignment horizontal="center" wrapText="1"/>
      <protection hidden="1"/>
    </xf>
    <xf numFmtId="14" fontId="38" fillId="0" borderId="13" xfId="0" applyNumberFormat="1" applyFont="1" applyBorder="1" applyAlignment="1" applyProtection="1">
      <alignment horizontal="center" vertical="center"/>
      <protection hidden="1"/>
    </xf>
    <xf numFmtId="1" fontId="38" fillId="0" borderId="13" xfId="0" applyNumberFormat="1" applyFont="1" applyBorder="1" applyAlignment="1" applyProtection="1">
      <alignment horizontal="center"/>
      <protection hidden="1"/>
    </xf>
    <xf numFmtId="4" fontId="38" fillId="0" borderId="13" xfId="0" applyNumberFormat="1" applyFont="1" applyBorder="1" applyAlignment="1" applyProtection="1">
      <alignment horizontal="center"/>
      <protection hidden="1"/>
    </xf>
    <xf numFmtId="0" fontId="38" fillId="0" borderId="10" xfId="0" applyNumberFormat="1" applyFont="1" applyBorder="1" applyAlignment="1" applyProtection="1">
      <alignment horizontal="center" wrapText="1"/>
      <protection hidden="1"/>
    </xf>
    <xf numFmtId="14" fontId="38" fillId="0" borderId="10" xfId="0" applyNumberFormat="1" applyFont="1" applyBorder="1" applyAlignment="1" applyProtection="1">
      <alignment horizontal="center" vertical="center"/>
      <protection hidden="1"/>
    </xf>
    <xf numFmtId="1" fontId="38" fillId="0" borderId="10" xfId="0" applyNumberFormat="1" applyFont="1" applyBorder="1" applyAlignment="1" applyProtection="1">
      <alignment horizontal="center"/>
      <protection hidden="1"/>
    </xf>
    <xf numFmtId="4" fontId="38" fillId="0" borderId="10" xfId="0" applyNumberFormat="1" applyFont="1" applyBorder="1" applyAlignment="1" applyProtection="1">
      <alignment horizontal="center"/>
      <protection hidden="1"/>
    </xf>
    <xf numFmtId="10" fontId="38" fillId="0" borderId="10" xfId="0" applyNumberFormat="1" applyFont="1" applyBorder="1" applyAlignment="1" applyProtection="1">
      <alignment horizontal="center"/>
      <protection hidden="1"/>
    </xf>
    <xf numFmtId="0" fontId="38" fillId="0" borderId="0" xfId="0" applyNumberFormat="1" applyFont="1" applyAlignment="1" applyProtection="1">
      <alignment horizontal="center" wrapText="1"/>
      <protection hidden="1"/>
    </xf>
    <xf numFmtId="14" fontId="38" fillId="0" borderId="0" xfId="0" applyNumberFormat="1" applyFont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/>
      <protection hidden="1"/>
    </xf>
    <xf numFmtId="4" fontId="38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/>
      <protection hidden="1"/>
    </xf>
    <xf numFmtId="4" fontId="39" fillId="0" borderId="0" xfId="0" applyNumberFormat="1" applyFont="1" applyBorder="1" applyAlignment="1" applyProtection="1">
      <alignment/>
      <protection hidden="1"/>
    </xf>
    <xf numFmtId="10" fontId="39" fillId="0" borderId="0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 horizontal="center"/>
      <protection hidden="1"/>
    </xf>
    <xf numFmtId="4" fontId="39" fillId="0" borderId="0" xfId="0" applyNumberFormat="1" applyFont="1" applyBorder="1" applyAlignment="1" applyProtection="1">
      <alignment horizontal="center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 locked="0"/>
    </xf>
    <xf numFmtId="0" fontId="40" fillId="12" borderId="10" xfId="0" applyNumberFormat="1" applyFont="1" applyFill="1" applyBorder="1" applyAlignment="1" applyProtection="1">
      <alignment horizontal="left" wrapText="1"/>
      <protection hidden="1"/>
    </xf>
    <xf numFmtId="4" fontId="38" fillId="12" borderId="10" xfId="0" applyNumberFormat="1" applyFont="1" applyFill="1" applyBorder="1" applyAlignment="1" applyProtection="1">
      <alignment horizontal="center" vertical="center"/>
      <protection hidden="1"/>
    </xf>
    <xf numFmtId="10" fontId="38" fillId="12" borderId="10" xfId="0" applyNumberFormat="1" applyFont="1" applyFill="1" applyBorder="1" applyAlignment="1" applyProtection="1">
      <alignment horizontal="center" vertical="center"/>
      <protection hidden="1"/>
    </xf>
    <xf numFmtId="0" fontId="40" fillId="0" borderId="10" xfId="0" applyNumberFormat="1" applyFont="1" applyBorder="1" applyAlignment="1" applyProtection="1">
      <alignment horizontal="left" wrapText="1"/>
      <protection hidden="1"/>
    </xf>
    <xf numFmtId="0" fontId="39" fillId="0" borderId="0" xfId="0" applyFont="1" applyBorder="1" applyAlignment="1" applyProtection="1">
      <alignment horizontal="left"/>
      <protection hidden="1"/>
    </xf>
    <xf numFmtId="0" fontId="38" fillId="12" borderId="10" xfId="0" applyFont="1" applyFill="1" applyBorder="1" applyAlignment="1" applyProtection="1">
      <alignment horizontal="center" vertical="center"/>
      <protection hidden="1"/>
    </xf>
    <xf numFmtId="4" fontId="38" fillId="33" borderId="10" xfId="0" applyNumberFormat="1" applyFont="1" applyFill="1" applyBorder="1" applyAlignment="1" applyProtection="1">
      <alignment horizontal="center" vertical="center"/>
      <protection hidden="1" locked="0"/>
    </xf>
    <xf numFmtId="9" fontId="38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8" fillId="0" borderId="10" xfId="0" applyFont="1" applyBorder="1" applyAlignment="1" applyProtection="1">
      <alignment horizontal="center" vertical="top" wrapText="1"/>
      <protection hidden="1"/>
    </xf>
    <xf numFmtId="0" fontId="38" fillId="0" borderId="10" xfId="0" applyNumberFormat="1" applyFont="1" applyBorder="1" applyAlignment="1" applyProtection="1">
      <alignment horizontal="center" vertical="top" wrapText="1"/>
      <protection hidden="1"/>
    </xf>
    <xf numFmtId="1" fontId="38" fillId="0" borderId="10" xfId="0" applyNumberFormat="1" applyFont="1" applyBorder="1" applyAlignment="1" applyProtection="1">
      <alignment horizontal="center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8"/>
  <sheetViews>
    <sheetView tabSelected="1" zoomScale="85" zoomScaleNormal="85" zoomScalePageLayoutView="0" workbookViewId="0" topLeftCell="A1">
      <selection activeCell="F3" sqref="F3:M3"/>
    </sheetView>
  </sheetViews>
  <sheetFormatPr defaultColWidth="9.140625" defaultRowHeight="15" outlineLevelRow="1"/>
  <cols>
    <col min="1" max="1" width="5.8515625" style="7" customWidth="1"/>
    <col min="2" max="2" width="15.140625" style="6" customWidth="1"/>
    <col min="3" max="3" width="9.421875" style="8" bestFit="1" customWidth="1"/>
    <col min="4" max="4" width="12.7109375" style="1" customWidth="1"/>
    <col min="5" max="5" width="12.00390625" style="1" customWidth="1"/>
    <col min="6" max="6" width="12.8515625" style="1" customWidth="1"/>
    <col min="7" max="7" width="9.421875" style="1" bestFit="1" customWidth="1"/>
    <col min="8" max="8" width="14.57421875" style="1" customWidth="1"/>
    <col min="9" max="9" width="9.8515625" style="1" customWidth="1"/>
    <col min="10" max="10" width="9.7109375" style="1" customWidth="1"/>
    <col min="11" max="11" width="11.57421875" style="1" customWidth="1"/>
    <col min="12" max="12" width="11.421875" style="1" customWidth="1"/>
    <col min="13" max="13" width="11.57421875" style="1" customWidth="1"/>
    <col min="14" max="15" width="10.28125" style="1" bestFit="1" customWidth="1"/>
    <col min="16" max="16" width="9.421875" style="1" bestFit="1" customWidth="1"/>
    <col min="17" max="17" width="16.421875" style="1" customWidth="1"/>
    <col min="18" max="18" width="15.28125" style="1" customWidth="1"/>
    <col min="19" max="19" width="9.140625" style="1" customWidth="1"/>
    <col min="20" max="20" width="11.140625" style="35" customWidth="1"/>
    <col min="21" max="21" width="11.28125" style="35" customWidth="1"/>
    <col min="22" max="22" width="10.140625" style="35" customWidth="1"/>
    <col min="23" max="24" width="11.28125" style="35" customWidth="1"/>
    <col min="25" max="25" width="12.7109375" style="35" customWidth="1"/>
    <col min="26" max="28" width="9.140625" style="35" customWidth="1"/>
    <col min="29" max="16384" width="9.140625" style="1" customWidth="1"/>
  </cols>
  <sheetData>
    <row r="1" spans="1:27" ht="15.75" customHeigh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T1" s="45" t="s">
        <v>11</v>
      </c>
      <c r="U1" s="45"/>
      <c r="V1" s="45"/>
      <c r="W1" s="45"/>
      <c r="X1" s="45"/>
      <c r="Y1" s="45"/>
      <c r="AA1" s="35" t="s">
        <v>53</v>
      </c>
    </row>
    <row r="2" spans="1:27" ht="15.75" customHeight="1">
      <c r="A2" s="41" t="s">
        <v>14</v>
      </c>
      <c r="B2" s="41"/>
      <c r="C2" s="41"/>
      <c r="D2" s="41"/>
      <c r="E2" s="41"/>
      <c r="F2" s="40" t="s">
        <v>4</v>
      </c>
      <c r="G2" s="40"/>
      <c r="H2" s="40"/>
      <c r="I2" s="40"/>
      <c r="J2" s="40"/>
      <c r="K2" s="40"/>
      <c r="L2" s="40"/>
      <c r="M2" s="40"/>
      <c r="T2" s="35" t="s">
        <v>0</v>
      </c>
      <c r="U2" s="35" t="s">
        <v>1</v>
      </c>
      <c r="V2" s="35" t="s">
        <v>2</v>
      </c>
      <c r="W2" s="35" t="s">
        <v>3</v>
      </c>
      <c r="X2" s="35" t="s">
        <v>4</v>
      </c>
      <c r="Y2" s="35" t="s">
        <v>5</v>
      </c>
      <c r="AA2" s="35">
        <v>1</v>
      </c>
    </row>
    <row r="3" spans="1:27" ht="33" customHeight="1">
      <c r="A3" s="41" t="s">
        <v>55</v>
      </c>
      <c r="B3" s="41"/>
      <c r="C3" s="41"/>
      <c r="D3" s="41"/>
      <c r="E3" s="41"/>
      <c r="F3" s="40" t="s">
        <v>17</v>
      </c>
      <c r="G3" s="40"/>
      <c r="H3" s="40"/>
      <c r="I3" s="40"/>
      <c r="J3" s="40"/>
      <c r="K3" s="40"/>
      <c r="L3" s="40"/>
      <c r="M3" s="40"/>
      <c r="T3" s="35" t="s">
        <v>6</v>
      </c>
      <c r="U3" s="35" t="s">
        <v>1</v>
      </c>
      <c r="V3" s="35" t="s">
        <v>2</v>
      </c>
      <c r="W3" s="35" t="s">
        <v>3</v>
      </c>
      <c r="X3" s="35" t="s">
        <v>4</v>
      </c>
      <c r="Y3" s="35" t="s">
        <v>5</v>
      </c>
      <c r="AA3" s="35">
        <v>2</v>
      </c>
    </row>
    <row r="4" spans="1:27" ht="15.75" customHeight="1">
      <c r="A4" s="41" t="s">
        <v>54</v>
      </c>
      <c r="B4" s="41"/>
      <c r="C4" s="41"/>
      <c r="D4" s="41"/>
      <c r="E4" s="41"/>
      <c r="F4" s="40">
        <v>7</v>
      </c>
      <c r="G4" s="40"/>
      <c r="H4" s="40"/>
      <c r="I4" s="40"/>
      <c r="J4" s="40"/>
      <c r="K4" s="40"/>
      <c r="L4" s="40"/>
      <c r="M4" s="40"/>
      <c r="T4" s="35" t="s">
        <v>7</v>
      </c>
      <c r="U4" s="35">
        <v>1</v>
      </c>
      <c r="V4" s="35">
        <v>2</v>
      </c>
      <c r="W4" s="35">
        <v>3</v>
      </c>
      <c r="X4" s="35">
        <v>7</v>
      </c>
      <c r="Y4" s="35">
        <v>15</v>
      </c>
      <c r="AA4" s="35">
        <v>3</v>
      </c>
    </row>
    <row r="5" spans="1:27" ht="15.75" customHeight="1">
      <c r="A5" s="41" t="s">
        <v>15</v>
      </c>
      <c r="B5" s="41"/>
      <c r="C5" s="41"/>
      <c r="D5" s="41"/>
      <c r="E5" s="41"/>
      <c r="F5" s="42">
        <f>SUMIF($U$3:$Y$3,$F$2,U5:Y5)</f>
        <v>5000</v>
      </c>
      <c r="G5" s="42"/>
      <c r="H5" s="42"/>
      <c r="I5" s="42"/>
      <c r="J5" s="42"/>
      <c r="K5" s="42"/>
      <c r="L5" s="42"/>
      <c r="M5" s="42"/>
      <c r="T5" s="35" t="s">
        <v>12</v>
      </c>
      <c r="U5" s="36">
        <v>5000</v>
      </c>
      <c r="V5" s="36">
        <v>5000</v>
      </c>
      <c r="W5" s="36">
        <v>5000</v>
      </c>
      <c r="X5" s="36">
        <v>5000</v>
      </c>
      <c r="Y5" s="36">
        <v>5000</v>
      </c>
      <c r="AA5" s="35">
        <v>4</v>
      </c>
    </row>
    <row r="6" spans="1:27" ht="15.75" customHeight="1">
      <c r="A6" s="41" t="s">
        <v>16</v>
      </c>
      <c r="B6" s="41"/>
      <c r="C6" s="41"/>
      <c r="D6" s="41"/>
      <c r="E6" s="41"/>
      <c r="F6" s="42">
        <f>SUMIF($U$3:$Y$3,$F$2,U6:Y6)</f>
        <v>200000</v>
      </c>
      <c r="G6" s="42"/>
      <c r="H6" s="42"/>
      <c r="I6" s="42"/>
      <c r="J6" s="42"/>
      <c r="K6" s="42"/>
      <c r="L6" s="42"/>
      <c r="M6" s="42"/>
      <c r="T6" s="35" t="s">
        <v>13</v>
      </c>
      <c r="U6" s="36">
        <v>20000</v>
      </c>
      <c r="V6" s="36">
        <v>50000</v>
      </c>
      <c r="W6" s="36">
        <v>100000</v>
      </c>
      <c r="X6" s="36">
        <v>200000</v>
      </c>
      <c r="Y6" s="36">
        <v>300000</v>
      </c>
      <c r="AA6" s="35">
        <v>5</v>
      </c>
    </row>
    <row r="7" spans="1:27" ht="15.75" customHeight="1">
      <c r="A7" s="41" t="s">
        <v>19</v>
      </c>
      <c r="B7" s="41"/>
      <c r="C7" s="41"/>
      <c r="D7" s="41"/>
      <c r="E7" s="41"/>
      <c r="F7" s="46" t="str">
        <f>HLOOKUP(F2,U3:Y11,IF(F3="Так",8,9),FALSE)</f>
        <v>4% від суми кредиту + 500 грн</v>
      </c>
      <c r="G7" s="46"/>
      <c r="H7" s="46"/>
      <c r="I7" s="46"/>
      <c r="J7" s="46"/>
      <c r="K7" s="46"/>
      <c r="L7" s="46"/>
      <c r="M7" s="46"/>
      <c r="T7" s="35" t="s">
        <v>8</v>
      </c>
      <c r="U7" s="35">
        <v>0.03</v>
      </c>
      <c r="V7" s="35">
        <v>0.03</v>
      </c>
      <c r="W7" s="35">
        <v>0.03</v>
      </c>
      <c r="X7" s="35">
        <v>0.02</v>
      </c>
      <c r="Y7" s="35">
        <v>0.01</v>
      </c>
      <c r="AA7" s="35">
        <v>6</v>
      </c>
    </row>
    <row r="8" spans="1:27" ht="15.75" customHeight="1">
      <c r="A8" s="41" t="s">
        <v>20</v>
      </c>
      <c r="B8" s="41"/>
      <c r="C8" s="41"/>
      <c r="D8" s="41"/>
      <c r="E8" s="41"/>
      <c r="F8" s="47">
        <v>200000</v>
      </c>
      <c r="G8" s="47"/>
      <c r="H8" s="47"/>
      <c r="I8" s="47"/>
      <c r="J8" s="47"/>
      <c r="K8" s="47"/>
      <c r="L8" s="47"/>
      <c r="M8" s="47"/>
      <c r="T8" s="35" t="s">
        <v>9</v>
      </c>
      <c r="U8" s="35">
        <v>0.05</v>
      </c>
      <c r="V8" s="35">
        <v>0.05</v>
      </c>
      <c r="W8" s="35">
        <v>0.05</v>
      </c>
      <c r="X8" s="35">
        <v>0.04</v>
      </c>
      <c r="Y8" s="35">
        <v>0.02</v>
      </c>
      <c r="AA8" s="35">
        <v>7</v>
      </c>
    </row>
    <row r="9" spans="1:27" ht="15.75" customHeight="1">
      <c r="A9" s="41" t="s">
        <v>21</v>
      </c>
      <c r="B9" s="41"/>
      <c r="C9" s="41"/>
      <c r="D9" s="41"/>
      <c r="E9" s="41"/>
      <c r="F9" s="48">
        <v>0.23</v>
      </c>
      <c r="G9" s="48"/>
      <c r="H9" s="48"/>
      <c r="I9" s="48"/>
      <c r="J9" s="48"/>
      <c r="K9" s="48"/>
      <c r="L9" s="48"/>
      <c r="M9" s="48"/>
      <c r="T9" s="35" t="s">
        <v>10</v>
      </c>
      <c r="U9" s="35">
        <v>100</v>
      </c>
      <c r="V9" s="35">
        <v>200</v>
      </c>
      <c r="W9" s="35">
        <v>300</v>
      </c>
      <c r="X9" s="35">
        <v>500</v>
      </c>
      <c r="Y9" s="35">
        <v>700</v>
      </c>
      <c r="AA9" s="35">
        <v>8</v>
      </c>
    </row>
    <row r="10" spans="1:27" ht="15.75">
      <c r="A10" s="2"/>
      <c r="B10" s="3"/>
      <c r="C10" s="4"/>
      <c r="D10" s="5"/>
      <c r="E10" s="5"/>
      <c r="F10" s="6"/>
      <c r="T10" s="35" t="s">
        <v>18</v>
      </c>
      <c r="U10" s="35" t="str">
        <f>CONCATENATE(U7*100,"% від суми кредиту"," ","+"," ",U9," грн")</f>
        <v>3% від суми кредиту + 100 грн</v>
      </c>
      <c r="V10" s="35" t="str">
        <f>CONCATENATE(V7*100,"% від суми кредиту"," ","+"," ",V9," грн")</f>
        <v>3% від суми кредиту + 200 грн</v>
      </c>
      <c r="W10" s="35" t="str">
        <f>CONCATENATE(W7*100,"% від суми кредиту"," ","+"," ",W9," грн")</f>
        <v>3% від суми кредиту + 300 грн</v>
      </c>
      <c r="X10" s="35" t="str">
        <f>CONCATENATE(X7*100,"% від суми кредиту"," ","+"," ",X9," грн")</f>
        <v>2% від суми кредиту + 500 грн</v>
      </c>
      <c r="Y10" s="35" t="str">
        <f>CONCATENATE(Y7*100,"% від суми кредиту"," ","+"," ",Y9," грн")</f>
        <v>1% від суми кредиту + 700 грн</v>
      </c>
      <c r="AA10" s="35">
        <v>9</v>
      </c>
    </row>
    <row r="11" spans="1:27" ht="15.75">
      <c r="A11" s="41" t="s">
        <v>56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T11" s="35" t="s">
        <v>17</v>
      </c>
      <c r="U11" s="35" t="str">
        <f>CONCATENATE(U8*100,"% від суми кредиту"," ","+"," ",U9," грн")</f>
        <v>5% від суми кредиту + 100 грн</v>
      </c>
      <c r="V11" s="35" t="str">
        <f>CONCATENATE(V8*100,"% від суми кредиту"," ","+"," ",V9," грн")</f>
        <v>5% від суми кредиту + 200 грн</v>
      </c>
      <c r="W11" s="35" t="str">
        <f>CONCATENATE(W8*100,"% від суми кредиту"," ","+"," ",W9," грн")</f>
        <v>5% від суми кредиту + 300 грн</v>
      </c>
      <c r="X11" s="35" t="str">
        <f>CONCATENATE(X8*100,"% від суми кредиту"," ","+"," ",X9," грн")</f>
        <v>4% від суми кредиту + 500 грн</v>
      </c>
      <c r="Y11" s="35" t="str">
        <f>CONCATENATE(Y8*100,"% від суми кредиту"," ","+"," ",Y9," грн")</f>
        <v>2% від суми кредиту + 700 грн</v>
      </c>
      <c r="AA11" s="35">
        <v>10</v>
      </c>
    </row>
    <row r="12" spans="1:27" ht="15.75" customHeight="1">
      <c r="A12" s="41" t="s">
        <v>45</v>
      </c>
      <c r="B12" s="41"/>
      <c r="C12" s="41"/>
      <c r="D12" s="41"/>
      <c r="E12" s="41"/>
      <c r="F12" s="42">
        <f>CEILING((F8*F9)/(1-(1-F9)/(1/(1-F9))^(F4-1)),1)</f>
        <v>54794</v>
      </c>
      <c r="G12" s="42"/>
      <c r="H12" s="42"/>
      <c r="I12" s="42"/>
      <c r="J12" s="42"/>
      <c r="K12" s="42"/>
      <c r="L12" s="42"/>
      <c r="T12" s="35" t="s">
        <v>47</v>
      </c>
      <c r="U12" s="35">
        <v>0</v>
      </c>
      <c r="V12" s="35">
        <v>0</v>
      </c>
      <c r="W12" s="35">
        <v>0</v>
      </c>
      <c r="X12" s="35">
        <v>3000</v>
      </c>
      <c r="Y12" s="35">
        <v>3000</v>
      </c>
      <c r="AA12" s="35">
        <v>11</v>
      </c>
    </row>
    <row r="13" spans="1:27" ht="15.75" customHeight="1">
      <c r="A13" s="41" t="s">
        <v>52</v>
      </c>
      <c r="B13" s="41"/>
      <c r="C13" s="41"/>
      <c r="D13" s="41"/>
      <c r="E13" s="41"/>
      <c r="F13" s="43">
        <f>Q203</f>
        <v>0.3672883570194245</v>
      </c>
      <c r="G13" s="43"/>
      <c r="H13" s="43"/>
      <c r="I13" s="43"/>
      <c r="J13" s="43"/>
      <c r="K13" s="43"/>
      <c r="L13" s="43"/>
      <c r="T13" s="35" t="s">
        <v>58</v>
      </c>
      <c r="U13" s="37">
        <v>0</v>
      </c>
      <c r="V13" s="37">
        <v>0</v>
      </c>
      <c r="W13" s="37">
        <v>0</v>
      </c>
      <c r="X13" s="37">
        <v>0.04</v>
      </c>
      <c r="Y13" s="37">
        <v>0.003</v>
      </c>
      <c r="AA13" s="35">
        <v>12</v>
      </c>
    </row>
    <row r="14" spans="20:27" ht="15.75">
      <c r="T14" s="35" t="s">
        <v>59</v>
      </c>
      <c r="U14" s="36">
        <f>$F$8/0.9</f>
        <v>222222.22222222222</v>
      </c>
      <c r="V14" s="36">
        <f>$F$8/0.9</f>
        <v>222222.22222222222</v>
      </c>
      <c r="W14" s="36">
        <f>$F$8/0.9</f>
        <v>222222.22222222222</v>
      </c>
      <c r="X14" s="36">
        <f>$F$8/0.9</f>
        <v>222222.22222222222</v>
      </c>
      <c r="Y14" s="36">
        <f>$F$8/0.9</f>
        <v>222222.22222222222</v>
      </c>
      <c r="AA14" s="35">
        <v>13</v>
      </c>
    </row>
    <row r="15" spans="1:27" ht="15.75">
      <c r="A15" s="44" t="s">
        <v>60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AA15" s="35">
        <v>14</v>
      </c>
    </row>
    <row r="16" spans="1:27" ht="15.75">
      <c r="A16" s="50" t="s">
        <v>44</v>
      </c>
      <c r="B16" s="49" t="s">
        <v>22</v>
      </c>
      <c r="C16" s="51" t="s">
        <v>23</v>
      </c>
      <c r="D16" s="49" t="s">
        <v>24</v>
      </c>
      <c r="E16" s="49" t="s">
        <v>25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 t="s">
        <v>42</v>
      </c>
      <c r="R16" s="49" t="s">
        <v>43</v>
      </c>
      <c r="AA16" s="35">
        <v>15</v>
      </c>
    </row>
    <row r="17" spans="1:18" ht="15.75">
      <c r="A17" s="50"/>
      <c r="B17" s="49"/>
      <c r="C17" s="51"/>
      <c r="D17" s="49"/>
      <c r="E17" s="49" t="s">
        <v>26</v>
      </c>
      <c r="F17" s="49" t="s">
        <v>27</v>
      </c>
      <c r="G17" s="49" t="s">
        <v>28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50.25" customHeight="1">
      <c r="A18" s="50"/>
      <c r="B18" s="49"/>
      <c r="C18" s="51"/>
      <c r="D18" s="49"/>
      <c r="E18" s="49"/>
      <c r="F18" s="49"/>
      <c r="G18" s="49" t="s">
        <v>29</v>
      </c>
      <c r="H18" s="49"/>
      <c r="I18" s="49"/>
      <c r="J18" s="49"/>
      <c r="K18" s="49" t="s">
        <v>34</v>
      </c>
      <c r="L18" s="49"/>
      <c r="M18" s="49" t="s">
        <v>37</v>
      </c>
      <c r="N18" s="49"/>
      <c r="O18" s="49"/>
      <c r="P18" s="49"/>
      <c r="Q18" s="49"/>
      <c r="R18" s="49"/>
    </row>
    <row r="19" spans="1:23" ht="110.25">
      <c r="A19" s="50"/>
      <c r="B19" s="49"/>
      <c r="C19" s="51"/>
      <c r="D19" s="49"/>
      <c r="E19" s="49"/>
      <c r="F19" s="49"/>
      <c r="G19" s="9" t="s">
        <v>30</v>
      </c>
      <c r="H19" s="9" t="s">
        <v>31</v>
      </c>
      <c r="I19" s="9" t="s">
        <v>32</v>
      </c>
      <c r="J19" s="9" t="s">
        <v>33</v>
      </c>
      <c r="K19" s="9" t="s">
        <v>35</v>
      </c>
      <c r="L19" s="9" t="s">
        <v>36</v>
      </c>
      <c r="M19" s="9" t="s">
        <v>38</v>
      </c>
      <c r="N19" s="9" t="s">
        <v>39</v>
      </c>
      <c r="O19" s="9" t="s">
        <v>40</v>
      </c>
      <c r="P19" s="9" t="s">
        <v>41</v>
      </c>
      <c r="Q19" s="49"/>
      <c r="R19" s="49"/>
      <c r="T19" s="35" t="s">
        <v>49</v>
      </c>
      <c r="U19" s="35" t="s">
        <v>48</v>
      </c>
      <c r="V19" s="35" t="s">
        <v>50</v>
      </c>
      <c r="W19" s="35" t="s">
        <v>61</v>
      </c>
    </row>
    <row r="20" spans="1:30" s="12" customFormat="1" ht="15.75">
      <c r="A20" s="10">
        <v>1</v>
      </c>
      <c r="B20" s="9">
        <v>2</v>
      </c>
      <c r="C20" s="11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  <c r="P20" s="9">
        <v>16</v>
      </c>
      <c r="Q20" s="9">
        <v>17</v>
      </c>
      <c r="R20" s="9">
        <v>18</v>
      </c>
      <c r="T20" s="38"/>
      <c r="U20" s="38"/>
      <c r="V20" s="38"/>
      <c r="W20" s="38"/>
      <c r="X20" s="38"/>
      <c r="Y20" s="38"/>
      <c r="Z20" s="38"/>
      <c r="AA20" s="38"/>
      <c r="AB20" s="38"/>
      <c r="AD20" s="1"/>
    </row>
    <row r="21" spans="1:30" s="17" customFormat="1" ht="15.75">
      <c r="A21" s="13">
        <v>1</v>
      </c>
      <c r="B21" s="14">
        <f ca="1">TODAY()</f>
        <v>43972</v>
      </c>
      <c r="C21" s="15" t="s">
        <v>46</v>
      </c>
      <c r="D21" s="16">
        <f>SUM(G21:P21)-F8+F21</f>
        <v>-191500</v>
      </c>
      <c r="E21" s="16">
        <f>F8</f>
        <v>200000</v>
      </c>
      <c r="F21" s="16">
        <v>0</v>
      </c>
      <c r="G21" s="16">
        <v>0</v>
      </c>
      <c r="H21" s="16">
        <f>HLOOKUP(F2,U3:Y9,IF(F3="Так",5,6),FALSE)*F8+HLOOKUP(F2,U3:Y9,7,FALSE)</f>
        <v>8500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 t="s">
        <v>46</v>
      </c>
      <c r="R21" s="16" t="s">
        <v>46</v>
      </c>
      <c r="T21" s="39">
        <f>E21</f>
        <v>200000</v>
      </c>
      <c r="U21" s="39"/>
      <c r="V21" s="39"/>
      <c r="W21" s="39"/>
      <c r="X21" s="39"/>
      <c r="Y21" s="39"/>
      <c r="Z21" s="39"/>
      <c r="AA21" s="39"/>
      <c r="AB21" s="39"/>
      <c r="AD21" s="1"/>
    </row>
    <row r="22" spans="1:30" s="17" customFormat="1" ht="15.75" outlineLevel="1">
      <c r="A22" s="18"/>
      <c r="B22" s="19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T22" s="39"/>
      <c r="U22" s="39"/>
      <c r="V22" s="39"/>
      <c r="W22" s="39"/>
      <c r="X22" s="39"/>
      <c r="Y22" s="39"/>
      <c r="Z22" s="39"/>
      <c r="AA22" s="39"/>
      <c r="AB22" s="39"/>
      <c r="AD22" s="1"/>
    </row>
    <row r="23" spans="1:30" s="17" customFormat="1" ht="15.75" outlineLevel="1">
      <c r="A23" s="22">
        <v>2</v>
      </c>
      <c r="B23" s="23">
        <f>EOMONTH(B21,0)+1</f>
        <v>43983</v>
      </c>
      <c r="C23" s="24">
        <f>B23-B21</f>
        <v>11</v>
      </c>
      <c r="D23" s="25">
        <f>SUM(E23:P23)</f>
        <v>1396.3013698630136</v>
      </c>
      <c r="E23" s="25">
        <f>IF(V23=FALSE,IF(U23&gt;0,(U23-T21*$F$9)/(1-$F$9),0),V23)</f>
        <v>0</v>
      </c>
      <c r="F23" s="25">
        <f>T21*$F$9/365*C23</f>
        <v>1386.3013698630136</v>
      </c>
      <c r="G23" s="25">
        <v>0</v>
      </c>
      <c r="H23" s="25">
        <f>IF(F23&gt;0,10,0)</f>
        <v>10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 t="s">
        <v>46</v>
      </c>
      <c r="R23" s="25" t="s">
        <v>46</v>
      </c>
      <c r="T23" s="39">
        <f>T21-E23</f>
        <v>200000</v>
      </c>
      <c r="U23" s="39">
        <f aca="true" t="shared" si="0" ref="U23:U54">IF(MONTH(B23)=1,$F$12,0)</f>
        <v>0</v>
      </c>
      <c r="V23" s="39" t="b">
        <f aca="true" t="shared" si="1" ref="V23:V86">IF(T22&lt;U23,T22)</f>
        <v>0</v>
      </c>
      <c r="W23" s="39"/>
      <c r="X23" s="39"/>
      <c r="Y23" s="39"/>
      <c r="Z23" s="39"/>
      <c r="AA23" s="39"/>
      <c r="AB23" s="39"/>
      <c r="AD23" s="1"/>
    </row>
    <row r="24" spans="1:30" s="17" customFormat="1" ht="15.75" outlineLevel="1">
      <c r="A24" s="26">
        <v>3</v>
      </c>
      <c r="B24" s="27">
        <f>EOMONTH($B$21,A21)+1</f>
        <v>44013</v>
      </c>
      <c r="C24" s="28">
        <f>B24-B23</f>
        <v>30</v>
      </c>
      <c r="D24" s="29">
        <f aca="true" t="shared" si="2" ref="D24:D87">SUM(E24:P24)</f>
        <v>3790.821917808219</v>
      </c>
      <c r="E24" s="29">
        <f aca="true" t="shared" si="3" ref="E24:E55">IF(V24=FALSE,IF(U24&gt;0,(U24-T23*$F$9)/(1-$F$9),0),V24)</f>
        <v>0</v>
      </c>
      <c r="F24" s="29">
        <f aca="true" t="shared" si="4" ref="F24:F55">T23*$F$9/365*C24</f>
        <v>3780.821917808219</v>
      </c>
      <c r="G24" s="29">
        <v>0</v>
      </c>
      <c r="H24" s="29">
        <f aca="true" t="shared" si="5" ref="H24:H87">IF(F24&gt;0,10,0)</f>
        <v>10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5">
        <v>0</v>
      </c>
      <c r="O24" s="25">
        <v>0</v>
      </c>
      <c r="P24" s="29">
        <v>0</v>
      </c>
      <c r="Q24" s="29" t="s">
        <v>46</v>
      </c>
      <c r="R24" s="29" t="s">
        <v>46</v>
      </c>
      <c r="T24" s="39">
        <f>T23-E24</f>
        <v>200000</v>
      </c>
      <c r="U24" s="39">
        <f t="shared" si="0"/>
        <v>0</v>
      </c>
      <c r="V24" s="39" t="b">
        <f t="shared" si="1"/>
        <v>0</v>
      </c>
      <c r="W24" s="39"/>
      <c r="X24" s="39"/>
      <c r="Y24" s="39"/>
      <c r="Z24" s="39"/>
      <c r="AA24" s="39"/>
      <c r="AB24" s="39"/>
      <c r="AD24" s="1"/>
    </row>
    <row r="25" spans="1:30" s="17" customFormat="1" ht="15.75" outlineLevel="1">
      <c r="A25" s="26">
        <v>4</v>
      </c>
      <c r="B25" s="27">
        <f>EOMONTH($B$21,A23)+1</f>
        <v>44044</v>
      </c>
      <c r="C25" s="28">
        <f aca="true" t="shared" si="6" ref="C25:C88">B25-B24</f>
        <v>31</v>
      </c>
      <c r="D25" s="29">
        <f t="shared" si="2"/>
        <v>15805.738203957382</v>
      </c>
      <c r="E25" s="29">
        <f t="shared" si="3"/>
        <v>0</v>
      </c>
      <c r="F25" s="29">
        <f t="shared" si="4"/>
        <v>3906.849315068493</v>
      </c>
      <c r="G25" s="29">
        <v>0</v>
      </c>
      <c r="H25" s="29">
        <f t="shared" si="5"/>
        <v>10</v>
      </c>
      <c r="I25" s="29">
        <v>0</v>
      </c>
      <c r="J25" s="29">
        <v>0</v>
      </c>
      <c r="K25" s="29">
        <v>0</v>
      </c>
      <c r="L25" s="29">
        <v>0</v>
      </c>
      <c r="M25" s="29">
        <f>HLOOKUP(F2,U3:Y12,10,FALSE)</f>
        <v>3000</v>
      </c>
      <c r="N25" s="25">
        <v>0</v>
      </c>
      <c r="O25" s="25">
        <f>IF(AND(W25=1,T25&gt;0),HLOOKUP($F$2,$U$3:$Y$14,11,FALSE)*HLOOKUP($F$2,$U$3:$Y$14,12,FALSE),0)</f>
        <v>8888.888888888889</v>
      </c>
      <c r="P25" s="29">
        <v>0</v>
      </c>
      <c r="Q25" s="29" t="s">
        <v>46</v>
      </c>
      <c r="R25" s="29" t="s">
        <v>46</v>
      </c>
      <c r="T25" s="39">
        <f aca="true" t="shared" si="7" ref="T25:T88">T24-E25</f>
        <v>200000</v>
      </c>
      <c r="U25" s="39">
        <f t="shared" si="0"/>
        <v>0</v>
      </c>
      <c r="V25" s="39" t="b">
        <f t="shared" si="1"/>
        <v>0</v>
      </c>
      <c r="W25" s="39">
        <v>1</v>
      </c>
      <c r="X25" s="39"/>
      <c r="Y25" s="39"/>
      <c r="Z25" s="39"/>
      <c r="AA25" s="39"/>
      <c r="AB25" s="39"/>
      <c r="AD25" s="1"/>
    </row>
    <row r="26" spans="1:30" s="17" customFormat="1" ht="15.75" outlineLevel="1">
      <c r="A26" s="26">
        <v>5</v>
      </c>
      <c r="B26" s="27">
        <f aca="true" t="shared" si="8" ref="B26:B89">EOMONTH($B$21,A24)+1</f>
        <v>44075</v>
      </c>
      <c r="C26" s="28">
        <f t="shared" si="6"/>
        <v>31</v>
      </c>
      <c r="D26" s="29">
        <f t="shared" si="2"/>
        <v>3916.849315068493</v>
      </c>
      <c r="E26" s="29">
        <f t="shared" si="3"/>
        <v>0</v>
      </c>
      <c r="F26" s="29">
        <f t="shared" si="4"/>
        <v>3906.849315068493</v>
      </c>
      <c r="G26" s="29">
        <v>0</v>
      </c>
      <c r="H26" s="29">
        <f t="shared" si="5"/>
        <v>10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5">
        <v>0</v>
      </c>
      <c r="O26" s="25">
        <f aca="true" t="shared" si="9" ref="O26:O89">IF(AND(W26=1,T26&gt;0),HLOOKUP($F$2,$U$3:$Y$14,11,FALSE)*HLOOKUP($F$2,$U$3:$Y$14,12,FALSE),0)</f>
        <v>0</v>
      </c>
      <c r="P26" s="29">
        <v>0</v>
      </c>
      <c r="Q26" s="29" t="s">
        <v>46</v>
      </c>
      <c r="R26" s="29" t="s">
        <v>46</v>
      </c>
      <c r="T26" s="39">
        <f t="shared" si="7"/>
        <v>200000</v>
      </c>
      <c r="U26" s="39">
        <f t="shared" si="0"/>
        <v>0</v>
      </c>
      <c r="V26" s="39" t="b">
        <f t="shared" si="1"/>
        <v>0</v>
      </c>
      <c r="W26" s="39">
        <v>2</v>
      </c>
      <c r="X26" s="39"/>
      <c r="Y26" s="39"/>
      <c r="Z26" s="39"/>
      <c r="AA26" s="39"/>
      <c r="AB26" s="39"/>
      <c r="AD26" s="1"/>
    </row>
    <row r="27" spans="1:30" s="17" customFormat="1" ht="15.75" outlineLevel="1">
      <c r="A27" s="26">
        <v>6</v>
      </c>
      <c r="B27" s="27">
        <f t="shared" si="8"/>
        <v>44105</v>
      </c>
      <c r="C27" s="28">
        <f t="shared" si="6"/>
        <v>30</v>
      </c>
      <c r="D27" s="29">
        <f t="shared" si="2"/>
        <v>3790.821917808219</v>
      </c>
      <c r="E27" s="29">
        <f t="shared" si="3"/>
        <v>0</v>
      </c>
      <c r="F27" s="29">
        <f t="shared" si="4"/>
        <v>3780.821917808219</v>
      </c>
      <c r="G27" s="29">
        <v>0</v>
      </c>
      <c r="H27" s="29">
        <f t="shared" si="5"/>
        <v>10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5">
        <v>0</v>
      </c>
      <c r="O27" s="25">
        <f t="shared" si="9"/>
        <v>0</v>
      </c>
      <c r="P27" s="29">
        <v>0</v>
      </c>
      <c r="Q27" s="29" t="s">
        <v>46</v>
      </c>
      <c r="R27" s="29" t="s">
        <v>46</v>
      </c>
      <c r="T27" s="39">
        <f t="shared" si="7"/>
        <v>200000</v>
      </c>
      <c r="U27" s="39">
        <f t="shared" si="0"/>
        <v>0</v>
      </c>
      <c r="V27" s="39" t="b">
        <f t="shared" si="1"/>
        <v>0</v>
      </c>
      <c r="W27" s="39">
        <v>3</v>
      </c>
      <c r="X27" s="39"/>
      <c r="Y27" s="39"/>
      <c r="Z27" s="39"/>
      <c r="AA27" s="39"/>
      <c r="AB27" s="39"/>
      <c r="AD27" s="1"/>
    </row>
    <row r="28" spans="1:30" s="17" customFormat="1" ht="15.75" outlineLevel="1">
      <c r="A28" s="26">
        <v>7</v>
      </c>
      <c r="B28" s="27">
        <f t="shared" si="8"/>
        <v>44136</v>
      </c>
      <c r="C28" s="28">
        <f t="shared" si="6"/>
        <v>31</v>
      </c>
      <c r="D28" s="29">
        <f t="shared" si="2"/>
        <v>3916.849315068493</v>
      </c>
      <c r="E28" s="29">
        <f t="shared" si="3"/>
        <v>0</v>
      </c>
      <c r="F28" s="29">
        <f t="shared" si="4"/>
        <v>3906.849315068493</v>
      </c>
      <c r="G28" s="29">
        <v>0</v>
      </c>
      <c r="H28" s="29">
        <f t="shared" si="5"/>
        <v>10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5">
        <v>0</v>
      </c>
      <c r="O28" s="25">
        <f t="shared" si="9"/>
        <v>0</v>
      </c>
      <c r="P28" s="29">
        <v>0</v>
      </c>
      <c r="Q28" s="29" t="s">
        <v>46</v>
      </c>
      <c r="R28" s="29" t="s">
        <v>46</v>
      </c>
      <c r="T28" s="39">
        <f t="shared" si="7"/>
        <v>200000</v>
      </c>
      <c r="U28" s="39">
        <f t="shared" si="0"/>
        <v>0</v>
      </c>
      <c r="V28" s="39" t="b">
        <f t="shared" si="1"/>
        <v>0</v>
      </c>
      <c r="W28" s="39">
        <v>4</v>
      </c>
      <c r="X28" s="39"/>
      <c r="Y28" s="39"/>
      <c r="Z28" s="39"/>
      <c r="AA28" s="39"/>
      <c r="AB28" s="39"/>
      <c r="AD28" s="1"/>
    </row>
    <row r="29" spans="1:30" s="17" customFormat="1" ht="15.75" outlineLevel="1">
      <c r="A29" s="26">
        <v>8</v>
      </c>
      <c r="B29" s="27">
        <f t="shared" si="8"/>
        <v>44166</v>
      </c>
      <c r="C29" s="28">
        <f t="shared" si="6"/>
        <v>30</v>
      </c>
      <c r="D29" s="29">
        <f t="shared" si="2"/>
        <v>3790.821917808219</v>
      </c>
      <c r="E29" s="29">
        <f t="shared" si="3"/>
        <v>0</v>
      </c>
      <c r="F29" s="29">
        <f t="shared" si="4"/>
        <v>3780.821917808219</v>
      </c>
      <c r="G29" s="29">
        <v>0</v>
      </c>
      <c r="H29" s="29">
        <f t="shared" si="5"/>
        <v>10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5">
        <v>0</v>
      </c>
      <c r="O29" s="25">
        <f t="shared" si="9"/>
        <v>0</v>
      </c>
      <c r="P29" s="29">
        <v>0</v>
      </c>
      <c r="Q29" s="29" t="s">
        <v>46</v>
      </c>
      <c r="R29" s="29" t="s">
        <v>46</v>
      </c>
      <c r="T29" s="39">
        <f t="shared" si="7"/>
        <v>200000</v>
      </c>
      <c r="U29" s="39">
        <f t="shared" si="0"/>
        <v>0</v>
      </c>
      <c r="V29" s="39" t="b">
        <f t="shared" si="1"/>
        <v>0</v>
      </c>
      <c r="W29" s="39">
        <v>5</v>
      </c>
      <c r="X29" s="39"/>
      <c r="Y29" s="39"/>
      <c r="Z29" s="39"/>
      <c r="AA29" s="39"/>
      <c r="AB29" s="39"/>
      <c r="AD29" s="1"/>
    </row>
    <row r="30" spans="1:30" s="17" customFormat="1" ht="15.75" outlineLevel="1">
      <c r="A30" s="26">
        <v>9</v>
      </c>
      <c r="B30" s="27">
        <f t="shared" si="8"/>
        <v>44197</v>
      </c>
      <c r="C30" s="28">
        <f t="shared" si="6"/>
        <v>31</v>
      </c>
      <c r="D30" s="29">
        <f t="shared" si="2"/>
        <v>15337.628535847714</v>
      </c>
      <c r="E30" s="29">
        <f t="shared" si="3"/>
        <v>11420.77922077922</v>
      </c>
      <c r="F30" s="29">
        <f t="shared" si="4"/>
        <v>3906.849315068493</v>
      </c>
      <c r="G30" s="29">
        <v>0</v>
      </c>
      <c r="H30" s="29">
        <f t="shared" si="5"/>
        <v>10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5">
        <v>0</v>
      </c>
      <c r="O30" s="25">
        <f t="shared" si="9"/>
        <v>0</v>
      </c>
      <c r="P30" s="29">
        <v>0</v>
      </c>
      <c r="Q30" s="29" t="s">
        <v>46</v>
      </c>
      <c r="R30" s="29" t="s">
        <v>46</v>
      </c>
      <c r="T30" s="39">
        <f t="shared" si="7"/>
        <v>188579.22077922078</v>
      </c>
      <c r="U30" s="39">
        <f t="shared" si="0"/>
        <v>54794</v>
      </c>
      <c r="V30" s="39" t="b">
        <f t="shared" si="1"/>
        <v>0</v>
      </c>
      <c r="W30" s="39">
        <v>6</v>
      </c>
      <c r="X30" s="39"/>
      <c r="Y30" s="39"/>
      <c r="Z30" s="39"/>
      <c r="AA30" s="39"/>
      <c r="AB30" s="39"/>
      <c r="AD30" s="1"/>
    </row>
    <row r="31" spans="1:30" s="17" customFormat="1" ht="15.75" outlineLevel="1">
      <c r="A31" s="26">
        <v>10</v>
      </c>
      <c r="B31" s="27">
        <f t="shared" si="8"/>
        <v>44228</v>
      </c>
      <c r="C31" s="28">
        <f t="shared" si="6"/>
        <v>31</v>
      </c>
      <c r="D31" s="29">
        <f t="shared" si="2"/>
        <v>3693.7529976872443</v>
      </c>
      <c r="E31" s="29">
        <f t="shared" si="3"/>
        <v>0</v>
      </c>
      <c r="F31" s="29">
        <f t="shared" si="4"/>
        <v>3683.7529976872443</v>
      </c>
      <c r="G31" s="29">
        <v>0</v>
      </c>
      <c r="H31" s="29">
        <f t="shared" si="5"/>
        <v>10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5">
        <v>0</v>
      </c>
      <c r="O31" s="25">
        <f t="shared" si="9"/>
        <v>0</v>
      </c>
      <c r="P31" s="29">
        <v>0</v>
      </c>
      <c r="Q31" s="29" t="s">
        <v>46</v>
      </c>
      <c r="R31" s="29" t="s">
        <v>46</v>
      </c>
      <c r="T31" s="39">
        <f t="shared" si="7"/>
        <v>188579.22077922078</v>
      </c>
      <c r="U31" s="39">
        <f t="shared" si="0"/>
        <v>0</v>
      </c>
      <c r="V31" s="39" t="b">
        <f t="shared" si="1"/>
        <v>0</v>
      </c>
      <c r="W31" s="39">
        <v>7</v>
      </c>
      <c r="X31" s="39"/>
      <c r="Y31" s="39"/>
      <c r="Z31" s="39"/>
      <c r="AA31" s="39"/>
      <c r="AB31" s="39"/>
      <c r="AD31" s="1"/>
    </row>
    <row r="32" spans="1:28" s="17" customFormat="1" ht="15.75" outlineLevel="1">
      <c r="A32" s="26">
        <v>11</v>
      </c>
      <c r="B32" s="27">
        <f t="shared" si="8"/>
        <v>44256</v>
      </c>
      <c r="C32" s="28">
        <f t="shared" si="6"/>
        <v>28</v>
      </c>
      <c r="D32" s="29">
        <f t="shared" si="2"/>
        <v>3337.260772104608</v>
      </c>
      <c r="E32" s="29">
        <f t="shared" si="3"/>
        <v>0</v>
      </c>
      <c r="F32" s="29">
        <f t="shared" si="4"/>
        <v>3327.260772104608</v>
      </c>
      <c r="G32" s="29">
        <v>0</v>
      </c>
      <c r="H32" s="29">
        <f t="shared" si="5"/>
        <v>10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5">
        <v>0</v>
      </c>
      <c r="O32" s="25">
        <f t="shared" si="9"/>
        <v>0</v>
      </c>
      <c r="P32" s="29">
        <v>0</v>
      </c>
      <c r="Q32" s="29" t="s">
        <v>46</v>
      </c>
      <c r="R32" s="29" t="s">
        <v>46</v>
      </c>
      <c r="T32" s="39">
        <f t="shared" si="7"/>
        <v>188579.22077922078</v>
      </c>
      <c r="U32" s="39">
        <f t="shared" si="0"/>
        <v>0</v>
      </c>
      <c r="V32" s="39" t="b">
        <f t="shared" si="1"/>
        <v>0</v>
      </c>
      <c r="W32" s="39">
        <v>8</v>
      </c>
      <c r="X32" s="39"/>
      <c r="Y32" s="39"/>
      <c r="Z32" s="39"/>
      <c r="AA32" s="39"/>
      <c r="AB32" s="39"/>
    </row>
    <row r="33" spans="1:28" s="17" customFormat="1" ht="15.75" outlineLevel="1">
      <c r="A33" s="26">
        <v>12</v>
      </c>
      <c r="B33" s="27">
        <f t="shared" si="8"/>
        <v>44287</v>
      </c>
      <c r="C33" s="28">
        <f t="shared" si="6"/>
        <v>31</v>
      </c>
      <c r="D33" s="29">
        <f t="shared" si="2"/>
        <v>3693.7529976872443</v>
      </c>
      <c r="E33" s="29">
        <f t="shared" si="3"/>
        <v>0</v>
      </c>
      <c r="F33" s="29">
        <f t="shared" si="4"/>
        <v>3683.7529976872443</v>
      </c>
      <c r="G33" s="29">
        <v>0</v>
      </c>
      <c r="H33" s="29">
        <f t="shared" si="5"/>
        <v>10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5">
        <v>0</v>
      </c>
      <c r="O33" s="25">
        <f t="shared" si="9"/>
        <v>0</v>
      </c>
      <c r="P33" s="29">
        <v>0</v>
      </c>
      <c r="Q33" s="29" t="s">
        <v>46</v>
      </c>
      <c r="R33" s="29" t="s">
        <v>46</v>
      </c>
      <c r="T33" s="39">
        <f t="shared" si="7"/>
        <v>188579.22077922078</v>
      </c>
      <c r="U33" s="39">
        <f t="shared" si="0"/>
        <v>0</v>
      </c>
      <c r="V33" s="39" t="b">
        <f t="shared" si="1"/>
        <v>0</v>
      </c>
      <c r="W33" s="39">
        <v>9</v>
      </c>
      <c r="X33" s="39"/>
      <c r="Y33" s="39"/>
      <c r="Z33" s="39"/>
      <c r="AA33" s="39"/>
      <c r="AB33" s="39"/>
    </row>
    <row r="34" spans="1:28" s="17" customFormat="1" ht="15.75" outlineLevel="1">
      <c r="A34" s="26">
        <v>13</v>
      </c>
      <c r="B34" s="27">
        <f t="shared" si="8"/>
        <v>44317</v>
      </c>
      <c r="C34" s="28">
        <f t="shared" si="6"/>
        <v>30</v>
      </c>
      <c r="D34" s="29">
        <f t="shared" si="2"/>
        <v>3574.9222558263655</v>
      </c>
      <c r="E34" s="29">
        <f t="shared" si="3"/>
        <v>0</v>
      </c>
      <c r="F34" s="29">
        <f t="shared" si="4"/>
        <v>3564.9222558263655</v>
      </c>
      <c r="G34" s="29">
        <v>0</v>
      </c>
      <c r="H34" s="29">
        <f t="shared" si="5"/>
        <v>10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5">
        <v>0</v>
      </c>
      <c r="O34" s="25">
        <f t="shared" si="9"/>
        <v>0</v>
      </c>
      <c r="P34" s="29">
        <v>0</v>
      </c>
      <c r="Q34" s="29" t="s">
        <v>46</v>
      </c>
      <c r="R34" s="29" t="s">
        <v>46</v>
      </c>
      <c r="T34" s="39">
        <f t="shared" si="7"/>
        <v>188579.22077922078</v>
      </c>
      <c r="U34" s="39">
        <f t="shared" si="0"/>
        <v>0</v>
      </c>
      <c r="V34" s="39" t="b">
        <f t="shared" si="1"/>
        <v>0</v>
      </c>
      <c r="W34" s="39">
        <v>10</v>
      </c>
      <c r="X34" s="39"/>
      <c r="Y34" s="39"/>
      <c r="Z34" s="39"/>
      <c r="AA34" s="39"/>
      <c r="AB34" s="39"/>
    </row>
    <row r="35" spans="1:28" s="17" customFormat="1" ht="15.75" outlineLevel="1">
      <c r="A35" s="26">
        <v>14</v>
      </c>
      <c r="B35" s="27">
        <f t="shared" si="8"/>
        <v>44348</v>
      </c>
      <c r="C35" s="28">
        <f t="shared" si="6"/>
        <v>31</v>
      </c>
      <c r="D35" s="29">
        <f t="shared" si="2"/>
        <v>3693.7529976872443</v>
      </c>
      <c r="E35" s="29">
        <f t="shared" si="3"/>
        <v>0</v>
      </c>
      <c r="F35" s="29">
        <f t="shared" si="4"/>
        <v>3683.7529976872443</v>
      </c>
      <c r="G35" s="29">
        <v>0</v>
      </c>
      <c r="H35" s="29">
        <f t="shared" si="5"/>
        <v>10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5">
        <v>0</v>
      </c>
      <c r="O35" s="25">
        <f t="shared" si="9"/>
        <v>0</v>
      </c>
      <c r="P35" s="29">
        <v>0</v>
      </c>
      <c r="Q35" s="29" t="s">
        <v>46</v>
      </c>
      <c r="R35" s="29" t="s">
        <v>46</v>
      </c>
      <c r="T35" s="39">
        <f t="shared" si="7"/>
        <v>188579.22077922078</v>
      </c>
      <c r="U35" s="39">
        <f t="shared" si="0"/>
        <v>0</v>
      </c>
      <c r="V35" s="39" t="b">
        <f t="shared" si="1"/>
        <v>0</v>
      </c>
      <c r="W35" s="39">
        <v>11</v>
      </c>
      <c r="X35" s="39"/>
      <c r="Y35" s="39"/>
      <c r="Z35" s="39"/>
      <c r="AA35" s="39"/>
      <c r="AB35" s="39"/>
    </row>
    <row r="36" spans="1:28" s="17" customFormat="1" ht="15.75" outlineLevel="1">
      <c r="A36" s="26">
        <v>15</v>
      </c>
      <c r="B36" s="27">
        <f t="shared" si="8"/>
        <v>44378</v>
      </c>
      <c r="C36" s="28">
        <f t="shared" si="6"/>
        <v>30</v>
      </c>
      <c r="D36" s="29">
        <f t="shared" si="2"/>
        <v>3574.9222558263655</v>
      </c>
      <c r="E36" s="29">
        <f t="shared" si="3"/>
        <v>0</v>
      </c>
      <c r="F36" s="29">
        <f t="shared" si="4"/>
        <v>3564.9222558263655</v>
      </c>
      <c r="G36" s="29">
        <v>0</v>
      </c>
      <c r="H36" s="29">
        <f t="shared" si="5"/>
        <v>10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5">
        <v>0</v>
      </c>
      <c r="O36" s="25">
        <f t="shared" si="9"/>
        <v>0</v>
      </c>
      <c r="P36" s="29">
        <v>0</v>
      </c>
      <c r="Q36" s="29" t="s">
        <v>46</v>
      </c>
      <c r="R36" s="29" t="s">
        <v>46</v>
      </c>
      <c r="T36" s="39">
        <f t="shared" si="7"/>
        <v>188579.22077922078</v>
      </c>
      <c r="U36" s="39">
        <f t="shared" si="0"/>
        <v>0</v>
      </c>
      <c r="V36" s="39" t="b">
        <f t="shared" si="1"/>
        <v>0</v>
      </c>
      <c r="W36" s="39">
        <v>12</v>
      </c>
      <c r="X36" s="39"/>
      <c r="Y36" s="39"/>
      <c r="Z36" s="39"/>
      <c r="AA36" s="39"/>
      <c r="AB36" s="39"/>
    </row>
    <row r="37" spans="1:28" s="17" customFormat="1" ht="15.75" outlineLevel="1">
      <c r="A37" s="26">
        <v>16</v>
      </c>
      <c r="B37" s="27">
        <f t="shared" si="8"/>
        <v>44409</v>
      </c>
      <c r="C37" s="28">
        <f t="shared" si="6"/>
        <v>31</v>
      </c>
      <c r="D37" s="29">
        <f t="shared" si="2"/>
        <v>12582.641886576133</v>
      </c>
      <c r="E37" s="29">
        <f t="shared" si="3"/>
        <v>0</v>
      </c>
      <c r="F37" s="29">
        <f t="shared" si="4"/>
        <v>3683.7529976872443</v>
      </c>
      <c r="G37" s="29">
        <v>0</v>
      </c>
      <c r="H37" s="29">
        <f t="shared" si="5"/>
        <v>10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5">
        <v>0</v>
      </c>
      <c r="O37" s="25">
        <f t="shared" si="9"/>
        <v>8888.888888888889</v>
      </c>
      <c r="P37" s="29">
        <v>0</v>
      </c>
      <c r="Q37" s="29" t="s">
        <v>46</v>
      </c>
      <c r="R37" s="29" t="s">
        <v>46</v>
      </c>
      <c r="T37" s="39">
        <f t="shared" si="7"/>
        <v>188579.22077922078</v>
      </c>
      <c r="U37" s="39">
        <f t="shared" si="0"/>
        <v>0</v>
      </c>
      <c r="V37" s="39" t="b">
        <f t="shared" si="1"/>
        <v>0</v>
      </c>
      <c r="W37" s="39">
        <v>1</v>
      </c>
      <c r="X37" s="39"/>
      <c r="Y37" s="39"/>
      <c r="Z37" s="39"/>
      <c r="AA37" s="39"/>
      <c r="AB37" s="39"/>
    </row>
    <row r="38" spans="1:28" s="17" customFormat="1" ht="15.75" outlineLevel="1">
      <c r="A38" s="26">
        <v>17</v>
      </c>
      <c r="B38" s="27">
        <f t="shared" si="8"/>
        <v>44440</v>
      </c>
      <c r="C38" s="28">
        <f t="shared" si="6"/>
        <v>31</v>
      </c>
      <c r="D38" s="29">
        <f t="shared" si="2"/>
        <v>3693.7529976872443</v>
      </c>
      <c r="E38" s="29">
        <f t="shared" si="3"/>
        <v>0</v>
      </c>
      <c r="F38" s="29">
        <f t="shared" si="4"/>
        <v>3683.7529976872443</v>
      </c>
      <c r="G38" s="29">
        <v>0</v>
      </c>
      <c r="H38" s="29">
        <f t="shared" si="5"/>
        <v>10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5">
        <v>0</v>
      </c>
      <c r="O38" s="25">
        <f t="shared" si="9"/>
        <v>0</v>
      </c>
      <c r="P38" s="29">
        <v>0</v>
      </c>
      <c r="Q38" s="29" t="s">
        <v>46</v>
      </c>
      <c r="R38" s="29" t="s">
        <v>46</v>
      </c>
      <c r="T38" s="39">
        <f t="shared" si="7"/>
        <v>188579.22077922078</v>
      </c>
      <c r="U38" s="39">
        <f t="shared" si="0"/>
        <v>0</v>
      </c>
      <c r="V38" s="39" t="b">
        <f t="shared" si="1"/>
        <v>0</v>
      </c>
      <c r="W38" s="39">
        <v>2</v>
      </c>
      <c r="X38" s="39"/>
      <c r="Y38" s="39"/>
      <c r="Z38" s="39"/>
      <c r="AA38" s="39"/>
      <c r="AB38" s="39"/>
    </row>
    <row r="39" spans="1:28" s="17" customFormat="1" ht="15.75" outlineLevel="1">
      <c r="A39" s="26">
        <v>18</v>
      </c>
      <c r="B39" s="27">
        <f t="shared" si="8"/>
        <v>44470</v>
      </c>
      <c r="C39" s="28">
        <f t="shared" si="6"/>
        <v>30</v>
      </c>
      <c r="D39" s="29">
        <f t="shared" si="2"/>
        <v>3574.9222558263655</v>
      </c>
      <c r="E39" s="29">
        <f t="shared" si="3"/>
        <v>0</v>
      </c>
      <c r="F39" s="29">
        <f t="shared" si="4"/>
        <v>3564.9222558263655</v>
      </c>
      <c r="G39" s="29">
        <v>0</v>
      </c>
      <c r="H39" s="29">
        <f t="shared" si="5"/>
        <v>10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5">
        <v>0</v>
      </c>
      <c r="O39" s="25">
        <f t="shared" si="9"/>
        <v>0</v>
      </c>
      <c r="P39" s="29">
        <v>0</v>
      </c>
      <c r="Q39" s="29" t="s">
        <v>46</v>
      </c>
      <c r="R39" s="29" t="s">
        <v>46</v>
      </c>
      <c r="T39" s="39">
        <f t="shared" si="7"/>
        <v>188579.22077922078</v>
      </c>
      <c r="U39" s="39">
        <f t="shared" si="0"/>
        <v>0</v>
      </c>
      <c r="V39" s="39" t="b">
        <f t="shared" si="1"/>
        <v>0</v>
      </c>
      <c r="W39" s="39">
        <v>3</v>
      </c>
      <c r="X39" s="39"/>
      <c r="Y39" s="39"/>
      <c r="Z39" s="39"/>
      <c r="AA39" s="39"/>
      <c r="AB39" s="39"/>
    </row>
    <row r="40" spans="1:28" s="17" customFormat="1" ht="15.75" outlineLevel="1">
      <c r="A40" s="26">
        <v>19</v>
      </c>
      <c r="B40" s="27">
        <f t="shared" si="8"/>
        <v>44501</v>
      </c>
      <c r="C40" s="28">
        <f t="shared" si="6"/>
        <v>31</v>
      </c>
      <c r="D40" s="29">
        <f t="shared" si="2"/>
        <v>3693.7529976872443</v>
      </c>
      <c r="E40" s="29">
        <f t="shared" si="3"/>
        <v>0</v>
      </c>
      <c r="F40" s="29">
        <f t="shared" si="4"/>
        <v>3683.7529976872443</v>
      </c>
      <c r="G40" s="29">
        <v>0</v>
      </c>
      <c r="H40" s="29">
        <f t="shared" si="5"/>
        <v>10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5">
        <v>0</v>
      </c>
      <c r="O40" s="25">
        <f t="shared" si="9"/>
        <v>0</v>
      </c>
      <c r="P40" s="29">
        <v>0</v>
      </c>
      <c r="Q40" s="29" t="s">
        <v>46</v>
      </c>
      <c r="R40" s="29" t="s">
        <v>46</v>
      </c>
      <c r="T40" s="39">
        <f t="shared" si="7"/>
        <v>188579.22077922078</v>
      </c>
      <c r="U40" s="39">
        <f t="shared" si="0"/>
        <v>0</v>
      </c>
      <c r="V40" s="39" t="b">
        <f t="shared" si="1"/>
        <v>0</v>
      </c>
      <c r="W40" s="39">
        <v>4</v>
      </c>
      <c r="X40" s="39"/>
      <c r="Y40" s="39"/>
      <c r="Z40" s="39"/>
      <c r="AA40" s="39"/>
      <c r="AB40" s="39"/>
    </row>
    <row r="41" spans="1:28" s="17" customFormat="1" ht="15.75" outlineLevel="1">
      <c r="A41" s="26">
        <v>20</v>
      </c>
      <c r="B41" s="27">
        <f t="shared" si="8"/>
        <v>44531</v>
      </c>
      <c r="C41" s="28">
        <f t="shared" si="6"/>
        <v>30</v>
      </c>
      <c r="D41" s="29">
        <f t="shared" si="2"/>
        <v>3574.9222558263655</v>
      </c>
      <c r="E41" s="29">
        <f t="shared" si="3"/>
        <v>0</v>
      </c>
      <c r="F41" s="29">
        <f t="shared" si="4"/>
        <v>3564.9222558263655</v>
      </c>
      <c r="G41" s="29">
        <v>0</v>
      </c>
      <c r="H41" s="29">
        <f t="shared" si="5"/>
        <v>10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5">
        <v>0</v>
      </c>
      <c r="O41" s="25">
        <f t="shared" si="9"/>
        <v>0</v>
      </c>
      <c r="P41" s="29">
        <v>0</v>
      </c>
      <c r="Q41" s="29" t="s">
        <v>46</v>
      </c>
      <c r="R41" s="29" t="s">
        <v>46</v>
      </c>
      <c r="T41" s="39">
        <f t="shared" si="7"/>
        <v>188579.22077922078</v>
      </c>
      <c r="U41" s="39">
        <f t="shared" si="0"/>
        <v>0</v>
      </c>
      <c r="V41" s="39" t="b">
        <f t="shared" si="1"/>
        <v>0</v>
      </c>
      <c r="W41" s="39">
        <v>5</v>
      </c>
      <c r="X41" s="39"/>
      <c r="Y41" s="39"/>
      <c r="Z41" s="39"/>
      <c r="AA41" s="39"/>
      <c r="AB41" s="39"/>
    </row>
    <row r="42" spans="1:28" s="17" customFormat="1" ht="15.75" outlineLevel="1">
      <c r="A42" s="26">
        <v>21</v>
      </c>
      <c r="B42" s="27">
        <f t="shared" si="8"/>
        <v>44562</v>
      </c>
      <c r="C42" s="28">
        <f t="shared" si="6"/>
        <v>31</v>
      </c>
      <c r="D42" s="29">
        <f t="shared" si="2"/>
        <v>18525.933803894026</v>
      </c>
      <c r="E42" s="29">
        <f t="shared" si="3"/>
        <v>14832.180806206783</v>
      </c>
      <c r="F42" s="29">
        <f t="shared" si="4"/>
        <v>3683.7529976872443</v>
      </c>
      <c r="G42" s="29">
        <v>0</v>
      </c>
      <c r="H42" s="29">
        <f t="shared" si="5"/>
        <v>10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5">
        <v>0</v>
      </c>
      <c r="O42" s="25">
        <f t="shared" si="9"/>
        <v>0</v>
      </c>
      <c r="P42" s="29">
        <v>0</v>
      </c>
      <c r="Q42" s="29" t="s">
        <v>46</v>
      </c>
      <c r="R42" s="29" t="s">
        <v>46</v>
      </c>
      <c r="T42" s="39">
        <f t="shared" si="7"/>
        <v>173747.039973014</v>
      </c>
      <c r="U42" s="39">
        <f t="shared" si="0"/>
        <v>54794</v>
      </c>
      <c r="V42" s="39" t="b">
        <f t="shared" si="1"/>
        <v>0</v>
      </c>
      <c r="W42" s="39">
        <v>6</v>
      </c>
      <c r="X42" s="39"/>
      <c r="Y42" s="39"/>
      <c r="Z42" s="39"/>
      <c r="AA42" s="39"/>
      <c r="AB42" s="39"/>
    </row>
    <row r="43" spans="1:28" s="17" customFormat="1" ht="15.75" outlineLevel="1">
      <c r="A43" s="26">
        <v>22</v>
      </c>
      <c r="B43" s="27">
        <f t="shared" si="8"/>
        <v>44593</v>
      </c>
      <c r="C43" s="28">
        <f t="shared" si="6"/>
        <v>31</v>
      </c>
      <c r="D43" s="29">
        <f t="shared" si="2"/>
        <v>3404.017520568739</v>
      </c>
      <c r="E43" s="29">
        <f t="shared" si="3"/>
        <v>0</v>
      </c>
      <c r="F43" s="29">
        <f t="shared" si="4"/>
        <v>3394.017520568739</v>
      </c>
      <c r="G43" s="29">
        <v>0</v>
      </c>
      <c r="H43" s="29">
        <f t="shared" si="5"/>
        <v>10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5">
        <v>0</v>
      </c>
      <c r="O43" s="25">
        <f t="shared" si="9"/>
        <v>0</v>
      </c>
      <c r="P43" s="29">
        <v>0</v>
      </c>
      <c r="Q43" s="29" t="s">
        <v>46</v>
      </c>
      <c r="R43" s="29" t="s">
        <v>46</v>
      </c>
      <c r="T43" s="39">
        <f t="shared" si="7"/>
        <v>173747.039973014</v>
      </c>
      <c r="U43" s="39">
        <f t="shared" si="0"/>
        <v>0</v>
      </c>
      <c r="V43" s="39" t="b">
        <f t="shared" si="1"/>
        <v>0</v>
      </c>
      <c r="W43" s="39">
        <v>7</v>
      </c>
      <c r="X43" s="39"/>
      <c r="Y43" s="39"/>
      <c r="Z43" s="39"/>
      <c r="AA43" s="39"/>
      <c r="AB43" s="39"/>
    </row>
    <row r="44" spans="1:28" s="17" customFormat="1" ht="15.75" outlineLevel="1">
      <c r="A44" s="26">
        <v>23</v>
      </c>
      <c r="B44" s="27">
        <f t="shared" si="8"/>
        <v>44621</v>
      </c>
      <c r="C44" s="28">
        <f t="shared" si="6"/>
        <v>28</v>
      </c>
      <c r="D44" s="29">
        <f t="shared" si="2"/>
        <v>3075.5642121266033</v>
      </c>
      <c r="E44" s="29">
        <f t="shared" si="3"/>
        <v>0</v>
      </c>
      <c r="F44" s="29">
        <f t="shared" si="4"/>
        <v>3065.5642121266033</v>
      </c>
      <c r="G44" s="29">
        <v>0</v>
      </c>
      <c r="H44" s="29">
        <f t="shared" si="5"/>
        <v>10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5">
        <v>0</v>
      </c>
      <c r="O44" s="25">
        <f t="shared" si="9"/>
        <v>0</v>
      </c>
      <c r="P44" s="29">
        <v>0</v>
      </c>
      <c r="Q44" s="29" t="s">
        <v>46</v>
      </c>
      <c r="R44" s="29" t="s">
        <v>46</v>
      </c>
      <c r="T44" s="39">
        <f t="shared" si="7"/>
        <v>173747.039973014</v>
      </c>
      <c r="U44" s="39">
        <f t="shared" si="0"/>
        <v>0</v>
      </c>
      <c r="V44" s="39" t="b">
        <f t="shared" si="1"/>
        <v>0</v>
      </c>
      <c r="W44" s="39">
        <v>8</v>
      </c>
      <c r="X44" s="39"/>
      <c r="Y44" s="39"/>
      <c r="Z44" s="39"/>
      <c r="AA44" s="39"/>
      <c r="AB44" s="39"/>
    </row>
    <row r="45" spans="1:28" s="17" customFormat="1" ht="15.75" outlineLevel="1">
      <c r="A45" s="26">
        <v>24</v>
      </c>
      <c r="B45" s="27">
        <f t="shared" si="8"/>
        <v>44652</v>
      </c>
      <c r="C45" s="28">
        <f t="shared" si="6"/>
        <v>31</v>
      </c>
      <c r="D45" s="29">
        <f t="shared" si="2"/>
        <v>3404.017520568739</v>
      </c>
      <c r="E45" s="29">
        <f t="shared" si="3"/>
        <v>0</v>
      </c>
      <c r="F45" s="29">
        <f t="shared" si="4"/>
        <v>3394.017520568739</v>
      </c>
      <c r="G45" s="29">
        <v>0</v>
      </c>
      <c r="H45" s="29">
        <f t="shared" si="5"/>
        <v>10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5">
        <v>0</v>
      </c>
      <c r="O45" s="25">
        <f t="shared" si="9"/>
        <v>0</v>
      </c>
      <c r="P45" s="29">
        <v>0</v>
      </c>
      <c r="Q45" s="29" t="s">
        <v>46</v>
      </c>
      <c r="R45" s="29" t="s">
        <v>46</v>
      </c>
      <c r="T45" s="39">
        <f t="shared" si="7"/>
        <v>173747.039973014</v>
      </c>
      <c r="U45" s="39">
        <f t="shared" si="0"/>
        <v>0</v>
      </c>
      <c r="V45" s="39" t="b">
        <f t="shared" si="1"/>
        <v>0</v>
      </c>
      <c r="W45" s="39">
        <v>9</v>
      </c>
      <c r="X45" s="39"/>
      <c r="Y45" s="39"/>
      <c r="Z45" s="39"/>
      <c r="AA45" s="39"/>
      <c r="AB45" s="39"/>
    </row>
    <row r="46" spans="1:28" s="17" customFormat="1" ht="15.75" outlineLevel="1">
      <c r="A46" s="26">
        <v>25</v>
      </c>
      <c r="B46" s="27">
        <f t="shared" si="8"/>
        <v>44682</v>
      </c>
      <c r="C46" s="28">
        <f t="shared" si="6"/>
        <v>30</v>
      </c>
      <c r="D46" s="29">
        <f t="shared" si="2"/>
        <v>3294.5330844213604</v>
      </c>
      <c r="E46" s="29">
        <f t="shared" si="3"/>
        <v>0</v>
      </c>
      <c r="F46" s="29">
        <f t="shared" si="4"/>
        <v>3284.5330844213604</v>
      </c>
      <c r="G46" s="29">
        <v>0</v>
      </c>
      <c r="H46" s="29">
        <f t="shared" si="5"/>
        <v>10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5">
        <v>0</v>
      </c>
      <c r="O46" s="25">
        <f t="shared" si="9"/>
        <v>0</v>
      </c>
      <c r="P46" s="29">
        <v>0</v>
      </c>
      <c r="Q46" s="29" t="s">
        <v>46</v>
      </c>
      <c r="R46" s="29" t="s">
        <v>46</v>
      </c>
      <c r="T46" s="39">
        <f t="shared" si="7"/>
        <v>173747.039973014</v>
      </c>
      <c r="U46" s="39">
        <f t="shared" si="0"/>
        <v>0</v>
      </c>
      <c r="V46" s="39" t="b">
        <f t="shared" si="1"/>
        <v>0</v>
      </c>
      <c r="W46" s="39">
        <v>10</v>
      </c>
      <c r="X46" s="39"/>
      <c r="Y46" s="39"/>
      <c r="Z46" s="39"/>
      <c r="AA46" s="39"/>
      <c r="AB46" s="39"/>
    </row>
    <row r="47" spans="1:28" s="17" customFormat="1" ht="15.75" outlineLevel="1">
      <c r="A47" s="26">
        <v>26</v>
      </c>
      <c r="B47" s="27">
        <f t="shared" si="8"/>
        <v>44713</v>
      </c>
      <c r="C47" s="28">
        <f t="shared" si="6"/>
        <v>31</v>
      </c>
      <c r="D47" s="29">
        <f t="shared" si="2"/>
        <v>3404.017520568739</v>
      </c>
      <c r="E47" s="29">
        <f t="shared" si="3"/>
        <v>0</v>
      </c>
      <c r="F47" s="29">
        <f t="shared" si="4"/>
        <v>3394.017520568739</v>
      </c>
      <c r="G47" s="29">
        <v>0</v>
      </c>
      <c r="H47" s="29">
        <f t="shared" si="5"/>
        <v>10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5">
        <v>0</v>
      </c>
      <c r="O47" s="25">
        <f t="shared" si="9"/>
        <v>0</v>
      </c>
      <c r="P47" s="29">
        <v>0</v>
      </c>
      <c r="Q47" s="29" t="s">
        <v>46</v>
      </c>
      <c r="R47" s="29" t="s">
        <v>46</v>
      </c>
      <c r="T47" s="39">
        <f t="shared" si="7"/>
        <v>173747.039973014</v>
      </c>
      <c r="U47" s="39">
        <f t="shared" si="0"/>
        <v>0</v>
      </c>
      <c r="V47" s="39" t="b">
        <f t="shared" si="1"/>
        <v>0</v>
      </c>
      <c r="W47" s="39">
        <v>11</v>
      </c>
      <c r="X47" s="39"/>
      <c r="Y47" s="39"/>
      <c r="Z47" s="39"/>
      <c r="AA47" s="39"/>
      <c r="AB47" s="39"/>
    </row>
    <row r="48" spans="1:28" s="17" customFormat="1" ht="15.75" outlineLevel="1">
      <c r="A48" s="26">
        <v>27</v>
      </c>
      <c r="B48" s="27">
        <f t="shared" si="8"/>
        <v>44743</v>
      </c>
      <c r="C48" s="28">
        <f t="shared" si="6"/>
        <v>30</v>
      </c>
      <c r="D48" s="29">
        <f t="shared" si="2"/>
        <v>3294.5330844213604</v>
      </c>
      <c r="E48" s="29">
        <f t="shared" si="3"/>
        <v>0</v>
      </c>
      <c r="F48" s="29">
        <f t="shared" si="4"/>
        <v>3284.5330844213604</v>
      </c>
      <c r="G48" s="29">
        <v>0</v>
      </c>
      <c r="H48" s="29">
        <f t="shared" si="5"/>
        <v>10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5">
        <v>0</v>
      </c>
      <c r="O48" s="25">
        <f t="shared" si="9"/>
        <v>0</v>
      </c>
      <c r="P48" s="29">
        <v>0</v>
      </c>
      <c r="Q48" s="29" t="s">
        <v>46</v>
      </c>
      <c r="R48" s="29" t="s">
        <v>46</v>
      </c>
      <c r="T48" s="39">
        <f t="shared" si="7"/>
        <v>173747.039973014</v>
      </c>
      <c r="U48" s="39">
        <f t="shared" si="0"/>
        <v>0</v>
      </c>
      <c r="V48" s="39" t="b">
        <f t="shared" si="1"/>
        <v>0</v>
      </c>
      <c r="W48" s="39">
        <v>12</v>
      </c>
      <c r="X48" s="39"/>
      <c r="Y48" s="39"/>
      <c r="Z48" s="39"/>
      <c r="AA48" s="39"/>
      <c r="AB48" s="39"/>
    </row>
    <row r="49" spans="1:28" s="17" customFormat="1" ht="15.75" outlineLevel="1">
      <c r="A49" s="26">
        <v>28</v>
      </c>
      <c r="B49" s="27">
        <f t="shared" si="8"/>
        <v>44774</v>
      </c>
      <c r="C49" s="28">
        <f t="shared" si="6"/>
        <v>31</v>
      </c>
      <c r="D49" s="29">
        <f t="shared" si="2"/>
        <v>12292.906409457628</v>
      </c>
      <c r="E49" s="29">
        <f t="shared" si="3"/>
        <v>0</v>
      </c>
      <c r="F49" s="29">
        <f t="shared" si="4"/>
        <v>3394.017520568739</v>
      </c>
      <c r="G49" s="29">
        <v>0</v>
      </c>
      <c r="H49" s="29">
        <f t="shared" si="5"/>
        <v>10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5">
        <v>0</v>
      </c>
      <c r="O49" s="25">
        <f t="shared" si="9"/>
        <v>8888.888888888889</v>
      </c>
      <c r="P49" s="29">
        <v>0</v>
      </c>
      <c r="Q49" s="29" t="s">
        <v>46</v>
      </c>
      <c r="R49" s="29" t="s">
        <v>46</v>
      </c>
      <c r="T49" s="39">
        <f t="shared" si="7"/>
        <v>173747.039973014</v>
      </c>
      <c r="U49" s="39">
        <f t="shared" si="0"/>
        <v>0</v>
      </c>
      <c r="V49" s="39" t="b">
        <f t="shared" si="1"/>
        <v>0</v>
      </c>
      <c r="W49" s="39">
        <v>1</v>
      </c>
      <c r="X49" s="39"/>
      <c r="Y49" s="39"/>
      <c r="Z49" s="39"/>
      <c r="AA49" s="39"/>
      <c r="AB49" s="39"/>
    </row>
    <row r="50" spans="1:28" s="17" customFormat="1" ht="15.75" outlineLevel="1">
      <c r="A50" s="26">
        <v>29</v>
      </c>
      <c r="B50" s="27">
        <f t="shared" si="8"/>
        <v>44805</v>
      </c>
      <c r="C50" s="28">
        <f t="shared" si="6"/>
        <v>31</v>
      </c>
      <c r="D50" s="29">
        <f t="shared" si="2"/>
        <v>3404.017520568739</v>
      </c>
      <c r="E50" s="29">
        <f t="shared" si="3"/>
        <v>0</v>
      </c>
      <c r="F50" s="29">
        <f t="shared" si="4"/>
        <v>3394.017520568739</v>
      </c>
      <c r="G50" s="29">
        <v>0</v>
      </c>
      <c r="H50" s="29">
        <f t="shared" si="5"/>
        <v>10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5">
        <v>0</v>
      </c>
      <c r="O50" s="25">
        <f t="shared" si="9"/>
        <v>0</v>
      </c>
      <c r="P50" s="29">
        <v>0</v>
      </c>
      <c r="Q50" s="29" t="s">
        <v>46</v>
      </c>
      <c r="R50" s="29" t="s">
        <v>46</v>
      </c>
      <c r="T50" s="39">
        <f t="shared" si="7"/>
        <v>173747.039973014</v>
      </c>
      <c r="U50" s="39">
        <f t="shared" si="0"/>
        <v>0</v>
      </c>
      <c r="V50" s="39" t="b">
        <f t="shared" si="1"/>
        <v>0</v>
      </c>
      <c r="W50" s="39">
        <v>2</v>
      </c>
      <c r="X50" s="39"/>
      <c r="Y50" s="39"/>
      <c r="Z50" s="39"/>
      <c r="AA50" s="39"/>
      <c r="AB50" s="39"/>
    </row>
    <row r="51" spans="1:28" s="17" customFormat="1" ht="15.75" outlineLevel="1">
      <c r="A51" s="26">
        <v>30</v>
      </c>
      <c r="B51" s="27">
        <f t="shared" si="8"/>
        <v>44835</v>
      </c>
      <c r="C51" s="28">
        <f t="shared" si="6"/>
        <v>30</v>
      </c>
      <c r="D51" s="29">
        <f t="shared" si="2"/>
        <v>3294.5330844213604</v>
      </c>
      <c r="E51" s="29">
        <f t="shared" si="3"/>
        <v>0</v>
      </c>
      <c r="F51" s="29">
        <f t="shared" si="4"/>
        <v>3284.5330844213604</v>
      </c>
      <c r="G51" s="29">
        <v>0</v>
      </c>
      <c r="H51" s="29">
        <f t="shared" si="5"/>
        <v>10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5">
        <v>0</v>
      </c>
      <c r="O51" s="25">
        <f t="shared" si="9"/>
        <v>0</v>
      </c>
      <c r="P51" s="29">
        <v>0</v>
      </c>
      <c r="Q51" s="29" t="s">
        <v>46</v>
      </c>
      <c r="R51" s="29" t="s">
        <v>46</v>
      </c>
      <c r="T51" s="39">
        <f t="shared" si="7"/>
        <v>173747.039973014</v>
      </c>
      <c r="U51" s="39">
        <f t="shared" si="0"/>
        <v>0</v>
      </c>
      <c r="V51" s="39" t="b">
        <f t="shared" si="1"/>
        <v>0</v>
      </c>
      <c r="W51" s="39">
        <v>3</v>
      </c>
      <c r="X51" s="39"/>
      <c r="Y51" s="39"/>
      <c r="Z51" s="39"/>
      <c r="AA51" s="39"/>
      <c r="AB51" s="39"/>
    </row>
    <row r="52" spans="1:28" s="17" customFormat="1" ht="15.75" outlineLevel="1">
      <c r="A52" s="26">
        <v>31</v>
      </c>
      <c r="B52" s="27">
        <f t="shared" si="8"/>
        <v>44866</v>
      </c>
      <c r="C52" s="28">
        <f t="shared" si="6"/>
        <v>31</v>
      </c>
      <c r="D52" s="29">
        <f t="shared" si="2"/>
        <v>3404.017520568739</v>
      </c>
      <c r="E52" s="29">
        <f t="shared" si="3"/>
        <v>0</v>
      </c>
      <c r="F52" s="29">
        <f t="shared" si="4"/>
        <v>3394.017520568739</v>
      </c>
      <c r="G52" s="29">
        <v>0</v>
      </c>
      <c r="H52" s="29">
        <f t="shared" si="5"/>
        <v>10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5">
        <v>0</v>
      </c>
      <c r="O52" s="25">
        <f t="shared" si="9"/>
        <v>0</v>
      </c>
      <c r="P52" s="29">
        <v>0</v>
      </c>
      <c r="Q52" s="29" t="s">
        <v>46</v>
      </c>
      <c r="R52" s="29" t="s">
        <v>46</v>
      </c>
      <c r="T52" s="39">
        <f t="shared" si="7"/>
        <v>173747.039973014</v>
      </c>
      <c r="U52" s="39">
        <f t="shared" si="0"/>
        <v>0</v>
      </c>
      <c r="V52" s="39" t="b">
        <f t="shared" si="1"/>
        <v>0</v>
      </c>
      <c r="W52" s="39">
        <v>4</v>
      </c>
      <c r="X52" s="39"/>
      <c r="Y52" s="39"/>
      <c r="Z52" s="39"/>
      <c r="AA52" s="39"/>
      <c r="AB52" s="39"/>
    </row>
    <row r="53" spans="1:28" s="17" customFormat="1" ht="15.75" outlineLevel="1">
      <c r="A53" s="26">
        <v>32</v>
      </c>
      <c r="B53" s="27">
        <f t="shared" si="8"/>
        <v>44896</v>
      </c>
      <c r="C53" s="28">
        <f t="shared" si="6"/>
        <v>30</v>
      </c>
      <c r="D53" s="29">
        <f t="shared" si="2"/>
        <v>3294.5330844213604</v>
      </c>
      <c r="E53" s="29">
        <f t="shared" si="3"/>
        <v>0</v>
      </c>
      <c r="F53" s="29">
        <f t="shared" si="4"/>
        <v>3284.5330844213604</v>
      </c>
      <c r="G53" s="29">
        <v>0</v>
      </c>
      <c r="H53" s="29">
        <f t="shared" si="5"/>
        <v>10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5">
        <v>0</v>
      </c>
      <c r="O53" s="25">
        <f t="shared" si="9"/>
        <v>0</v>
      </c>
      <c r="P53" s="29">
        <v>0</v>
      </c>
      <c r="Q53" s="29" t="s">
        <v>46</v>
      </c>
      <c r="R53" s="29" t="s">
        <v>46</v>
      </c>
      <c r="T53" s="39">
        <f t="shared" si="7"/>
        <v>173747.039973014</v>
      </c>
      <c r="U53" s="39">
        <f t="shared" si="0"/>
        <v>0</v>
      </c>
      <c r="V53" s="39" t="b">
        <f t="shared" si="1"/>
        <v>0</v>
      </c>
      <c r="W53" s="39">
        <v>5</v>
      </c>
      <c r="X53" s="39"/>
      <c r="Y53" s="39"/>
      <c r="Z53" s="39"/>
      <c r="AA53" s="39"/>
      <c r="AB53" s="39"/>
    </row>
    <row r="54" spans="1:28" s="17" customFormat="1" ht="15.75" outlineLevel="1">
      <c r="A54" s="26">
        <v>33</v>
      </c>
      <c r="B54" s="27">
        <f t="shared" si="8"/>
        <v>44927</v>
      </c>
      <c r="C54" s="28">
        <f t="shared" si="6"/>
        <v>31</v>
      </c>
      <c r="D54" s="29">
        <f t="shared" si="2"/>
        <v>22666.589996161958</v>
      </c>
      <c r="E54" s="29">
        <f t="shared" si="3"/>
        <v>19262.57247559322</v>
      </c>
      <c r="F54" s="29">
        <f t="shared" si="4"/>
        <v>3394.017520568739</v>
      </c>
      <c r="G54" s="29">
        <v>0</v>
      </c>
      <c r="H54" s="29">
        <f t="shared" si="5"/>
        <v>10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5">
        <v>0</v>
      </c>
      <c r="O54" s="25">
        <f t="shared" si="9"/>
        <v>0</v>
      </c>
      <c r="P54" s="29">
        <v>0</v>
      </c>
      <c r="Q54" s="29" t="s">
        <v>46</v>
      </c>
      <c r="R54" s="29" t="s">
        <v>46</v>
      </c>
      <c r="T54" s="39">
        <f t="shared" si="7"/>
        <v>154484.4674974208</v>
      </c>
      <c r="U54" s="39">
        <f t="shared" si="0"/>
        <v>54794</v>
      </c>
      <c r="V54" s="39" t="b">
        <f t="shared" si="1"/>
        <v>0</v>
      </c>
      <c r="W54" s="39">
        <v>6</v>
      </c>
      <c r="X54" s="39"/>
      <c r="Y54" s="39"/>
      <c r="Z54" s="39"/>
      <c r="AA54" s="39"/>
      <c r="AB54" s="39"/>
    </row>
    <row r="55" spans="1:28" s="17" customFormat="1" ht="15.75" outlineLevel="1">
      <c r="A55" s="26">
        <v>34</v>
      </c>
      <c r="B55" s="27">
        <f t="shared" si="8"/>
        <v>44958</v>
      </c>
      <c r="C55" s="28">
        <f t="shared" si="6"/>
        <v>31</v>
      </c>
      <c r="D55" s="29">
        <f t="shared" si="2"/>
        <v>3027.7376801550963</v>
      </c>
      <c r="E55" s="29">
        <f t="shared" si="3"/>
        <v>0</v>
      </c>
      <c r="F55" s="29">
        <f t="shared" si="4"/>
        <v>3017.7376801550963</v>
      </c>
      <c r="G55" s="29">
        <v>0</v>
      </c>
      <c r="H55" s="29">
        <f t="shared" si="5"/>
        <v>10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5">
        <v>0</v>
      </c>
      <c r="O55" s="25">
        <f t="shared" si="9"/>
        <v>0</v>
      </c>
      <c r="P55" s="29">
        <v>0</v>
      </c>
      <c r="Q55" s="29" t="s">
        <v>46</v>
      </c>
      <c r="R55" s="29" t="s">
        <v>46</v>
      </c>
      <c r="T55" s="39">
        <f t="shared" si="7"/>
        <v>154484.4674974208</v>
      </c>
      <c r="U55" s="39">
        <f aca="true" t="shared" si="10" ref="U55:U86">IF(MONTH(B55)=1,$F$12,0)</f>
        <v>0</v>
      </c>
      <c r="V55" s="39" t="b">
        <f t="shared" si="1"/>
        <v>0</v>
      </c>
      <c r="W55" s="39">
        <v>7</v>
      </c>
      <c r="X55" s="39"/>
      <c r="Y55" s="39"/>
      <c r="Z55" s="39"/>
      <c r="AA55" s="39"/>
      <c r="AB55" s="39"/>
    </row>
    <row r="56" spans="1:28" s="17" customFormat="1" ht="15.75" outlineLevel="1">
      <c r="A56" s="26">
        <v>35</v>
      </c>
      <c r="B56" s="27">
        <f t="shared" si="8"/>
        <v>44986</v>
      </c>
      <c r="C56" s="28">
        <f t="shared" si="6"/>
        <v>28</v>
      </c>
      <c r="D56" s="29">
        <f t="shared" si="2"/>
        <v>2735.6985498175063</v>
      </c>
      <c r="E56" s="29">
        <f aca="true" t="shared" si="11" ref="E56:E87">IF(V56=FALSE,IF(U56&gt;0,(U56-T55*$F$9)/(1-$F$9),0),V56)</f>
        <v>0</v>
      </c>
      <c r="F56" s="29">
        <f aca="true" t="shared" si="12" ref="F56:F87">T55*$F$9/365*C56</f>
        <v>2725.6985498175063</v>
      </c>
      <c r="G56" s="29">
        <v>0</v>
      </c>
      <c r="H56" s="29">
        <f t="shared" si="5"/>
        <v>10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5">
        <v>0</v>
      </c>
      <c r="O56" s="25">
        <f t="shared" si="9"/>
        <v>0</v>
      </c>
      <c r="P56" s="29">
        <v>0</v>
      </c>
      <c r="Q56" s="29" t="s">
        <v>46</v>
      </c>
      <c r="R56" s="29" t="s">
        <v>46</v>
      </c>
      <c r="T56" s="39">
        <f t="shared" si="7"/>
        <v>154484.4674974208</v>
      </c>
      <c r="U56" s="39">
        <f t="shared" si="10"/>
        <v>0</v>
      </c>
      <c r="V56" s="39" t="b">
        <f t="shared" si="1"/>
        <v>0</v>
      </c>
      <c r="W56" s="39">
        <v>8</v>
      </c>
      <c r="X56" s="39"/>
      <c r="Y56" s="39"/>
      <c r="Z56" s="39"/>
      <c r="AA56" s="39"/>
      <c r="AB56" s="39"/>
    </row>
    <row r="57" spans="1:28" s="17" customFormat="1" ht="15.75" outlineLevel="1">
      <c r="A57" s="26">
        <v>36</v>
      </c>
      <c r="B57" s="27">
        <f t="shared" si="8"/>
        <v>45017</v>
      </c>
      <c r="C57" s="28">
        <f t="shared" si="6"/>
        <v>31</v>
      </c>
      <c r="D57" s="29">
        <f t="shared" si="2"/>
        <v>3027.7376801550963</v>
      </c>
      <c r="E57" s="29">
        <f t="shared" si="11"/>
        <v>0</v>
      </c>
      <c r="F57" s="29">
        <f t="shared" si="12"/>
        <v>3017.7376801550963</v>
      </c>
      <c r="G57" s="29">
        <v>0</v>
      </c>
      <c r="H57" s="29">
        <f t="shared" si="5"/>
        <v>10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5">
        <v>0</v>
      </c>
      <c r="O57" s="25">
        <f t="shared" si="9"/>
        <v>0</v>
      </c>
      <c r="P57" s="29">
        <v>0</v>
      </c>
      <c r="Q57" s="29" t="s">
        <v>46</v>
      </c>
      <c r="R57" s="29" t="s">
        <v>46</v>
      </c>
      <c r="T57" s="39">
        <f t="shared" si="7"/>
        <v>154484.4674974208</v>
      </c>
      <c r="U57" s="39">
        <f t="shared" si="10"/>
        <v>0</v>
      </c>
      <c r="V57" s="39" t="b">
        <f t="shared" si="1"/>
        <v>0</v>
      </c>
      <c r="W57" s="39">
        <v>9</v>
      </c>
      <c r="X57" s="39"/>
      <c r="Y57" s="39"/>
      <c r="Z57" s="39"/>
      <c r="AA57" s="39"/>
      <c r="AB57" s="39"/>
    </row>
    <row r="58" spans="1:28" s="17" customFormat="1" ht="15.75" outlineLevel="1">
      <c r="A58" s="26">
        <v>37</v>
      </c>
      <c r="B58" s="27">
        <f t="shared" si="8"/>
        <v>45047</v>
      </c>
      <c r="C58" s="28">
        <f t="shared" si="6"/>
        <v>30</v>
      </c>
      <c r="D58" s="29">
        <f t="shared" si="2"/>
        <v>2930.3913033759</v>
      </c>
      <c r="E58" s="29">
        <f t="shared" si="11"/>
        <v>0</v>
      </c>
      <c r="F58" s="29">
        <f t="shared" si="12"/>
        <v>2920.3913033759</v>
      </c>
      <c r="G58" s="29">
        <v>0</v>
      </c>
      <c r="H58" s="29">
        <f t="shared" si="5"/>
        <v>10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5">
        <v>0</v>
      </c>
      <c r="O58" s="25">
        <f t="shared" si="9"/>
        <v>0</v>
      </c>
      <c r="P58" s="29">
        <v>0</v>
      </c>
      <c r="Q58" s="29" t="s">
        <v>46</v>
      </c>
      <c r="R58" s="29" t="s">
        <v>46</v>
      </c>
      <c r="T58" s="39">
        <f t="shared" si="7"/>
        <v>154484.4674974208</v>
      </c>
      <c r="U58" s="39">
        <f t="shared" si="10"/>
        <v>0</v>
      </c>
      <c r="V58" s="39" t="b">
        <f t="shared" si="1"/>
        <v>0</v>
      </c>
      <c r="W58" s="39">
        <v>10</v>
      </c>
      <c r="X58" s="39"/>
      <c r="Y58" s="39"/>
      <c r="Z58" s="39"/>
      <c r="AA58" s="39"/>
      <c r="AB58" s="39"/>
    </row>
    <row r="59" spans="1:28" s="17" customFormat="1" ht="15.75" outlineLevel="1">
      <c r="A59" s="26">
        <v>38</v>
      </c>
      <c r="B59" s="27">
        <f t="shared" si="8"/>
        <v>45078</v>
      </c>
      <c r="C59" s="28">
        <f t="shared" si="6"/>
        <v>31</v>
      </c>
      <c r="D59" s="29">
        <f t="shared" si="2"/>
        <v>3027.7376801550963</v>
      </c>
      <c r="E59" s="29">
        <f t="shared" si="11"/>
        <v>0</v>
      </c>
      <c r="F59" s="29">
        <f t="shared" si="12"/>
        <v>3017.7376801550963</v>
      </c>
      <c r="G59" s="29">
        <v>0</v>
      </c>
      <c r="H59" s="29">
        <f t="shared" si="5"/>
        <v>10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5">
        <v>0</v>
      </c>
      <c r="O59" s="25">
        <f t="shared" si="9"/>
        <v>0</v>
      </c>
      <c r="P59" s="29">
        <v>0</v>
      </c>
      <c r="Q59" s="29" t="s">
        <v>46</v>
      </c>
      <c r="R59" s="29" t="s">
        <v>46</v>
      </c>
      <c r="T59" s="39">
        <f t="shared" si="7"/>
        <v>154484.4674974208</v>
      </c>
      <c r="U59" s="39">
        <f t="shared" si="10"/>
        <v>0</v>
      </c>
      <c r="V59" s="39" t="b">
        <f t="shared" si="1"/>
        <v>0</v>
      </c>
      <c r="W59" s="39">
        <v>11</v>
      </c>
      <c r="X59" s="39"/>
      <c r="Y59" s="39"/>
      <c r="Z59" s="39"/>
      <c r="AA59" s="39"/>
      <c r="AB59" s="39"/>
    </row>
    <row r="60" spans="1:28" s="17" customFormat="1" ht="15.75" outlineLevel="1">
      <c r="A60" s="26">
        <v>39</v>
      </c>
      <c r="B60" s="27">
        <f t="shared" si="8"/>
        <v>45108</v>
      </c>
      <c r="C60" s="28">
        <f t="shared" si="6"/>
        <v>30</v>
      </c>
      <c r="D60" s="29">
        <f t="shared" si="2"/>
        <v>2930.3913033759</v>
      </c>
      <c r="E60" s="29">
        <f t="shared" si="11"/>
        <v>0</v>
      </c>
      <c r="F60" s="29">
        <f t="shared" si="12"/>
        <v>2920.3913033759</v>
      </c>
      <c r="G60" s="29">
        <v>0</v>
      </c>
      <c r="H60" s="29">
        <f t="shared" si="5"/>
        <v>10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5">
        <v>0</v>
      </c>
      <c r="O60" s="25">
        <f t="shared" si="9"/>
        <v>0</v>
      </c>
      <c r="P60" s="29">
        <v>0</v>
      </c>
      <c r="Q60" s="29" t="s">
        <v>46</v>
      </c>
      <c r="R60" s="29" t="s">
        <v>46</v>
      </c>
      <c r="T60" s="39">
        <f t="shared" si="7"/>
        <v>154484.4674974208</v>
      </c>
      <c r="U60" s="39">
        <f t="shared" si="10"/>
        <v>0</v>
      </c>
      <c r="V60" s="39" t="b">
        <f t="shared" si="1"/>
        <v>0</v>
      </c>
      <c r="W60" s="39">
        <v>12</v>
      </c>
      <c r="X60" s="39"/>
      <c r="Y60" s="39"/>
      <c r="Z60" s="39"/>
      <c r="AA60" s="39"/>
      <c r="AB60" s="39"/>
    </row>
    <row r="61" spans="1:28" s="17" customFormat="1" ht="15.75" outlineLevel="1">
      <c r="A61" s="26">
        <v>40</v>
      </c>
      <c r="B61" s="27">
        <f t="shared" si="8"/>
        <v>45139</v>
      </c>
      <c r="C61" s="28">
        <f t="shared" si="6"/>
        <v>31</v>
      </c>
      <c r="D61" s="29">
        <f t="shared" si="2"/>
        <v>11916.626569043985</v>
      </c>
      <c r="E61" s="29">
        <f t="shared" si="11"/>
        <v>0</v>
      </c>
      <c r="F61" s="29">
        <f t="shared" si="12"/>
        <v>3017.7376801550963</v>
      </c>
      <c r="G61" s="29">
        <v>0</v>
      </c>
      <c r="H61" s="29">
        <f t="shared" si="5"/>
        <v>10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5">
        <v>0</v>
      </c>
      <c r="O61" s="25">
        <f t="shared" si="9"/>
        <v>8888.888888888889</v>
      </c>
      <c r="P61" s="29">
        <v>0</v>
      </c>
      <c r="Q61" s="29" t="s">
        <v>46</v>
      </c>
      <c r="R61" s="29" t="s">
        <v>46</v>
      </c>
      <c r="T61" s="39">
        <f t="shared" si="7"/>
        <v>154484.4674974208</v>
      </c>
      <c r="U61" s="39">
        <f t="shared" si="10"/>
        <v>0</v>
      </c>
      <c r="V61" s="39" t="b">
        <f t="shared" si="1"/>
        <v>0</v>
      </c>
      <c r="W61" s="39">
        <v>1</v>
      </c>
      <c r="X61" s="39"/>
      <c r="Y61" s="39"/>
      <c r="Z61" s="39"/>
      <c r="AA61" s="39"/>
      <c r="AB61" s="39"/>
    </row>
    <row r="62" spans="1:28" s="17" customFormat="1" ht="15.75" outlineLevel="1">
      <c r="A62" s="26">
        <v>41</v>
      </c>
      <c r="B62" s="27">
        <f t="shared" si="8"/>
        <v>45170</v>
      </c>
      <c r="C62" s="28">
        <f t="shared" si="6"/>
        <v>31</v>
      </c>
      <c r="D62" s="29">
        <f t="shared" si="2"/>
        <v>3027.7376801550963</v>
      </c>
      <c r="E62" s="29">
        <f t="shared" si="11"/>
        <v>0</v>
      </c>
      <c r="F62" s="29">
        <f t="shared" si="12"/>
        <v>3017.7376801550963</v>
      </c>
      <c r="G62" s="29">
        <v>0</v>
      </c>
      <c r="H62" s="29">
        <f t="shared" si="5"/>
        <v>10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5">
        <v>0</v>
      </c>
      <c r="O62" s="25">
        <f t="shared" si="9"/>
        <v>0</v>
      </c>
      <c r="P62" s="29">
        <v>0</v>
      </c>
      <c r="Q62" s="29" t="s">
        <v>46</v>
      </c>
      <c r="R62" s="29" t="s">
        <v>46</v>
      </c>
      <c r="T62" s="39">
        <f t="shared" si="7"/>
        <v>154484.4674974208</v>
      </c>
      <c r="U62" s="39">
        <f t="shared" si="10"/>
        <v>0</v>
      </c>
      <c r="V62" s="39" t="b">
        <f t="shared" si="1"/>
        <v>0</v>
      </c>
      <c r="W62" s="39">
        <v>2</v>
      </c>
      <c r="X62" s="39"/>
      <c r="Y62" s="39"/>
      <c r="Z62" s="39"/>
      <c r="AA62" s="39"/>
      <c r="AB62" s="39"/>
    </row>
    <row r="63" spans="1:28" s="17" customFormat="1" ht="15.75" outlineLevel="1">
      <c r="A63" s="26">
        <v>42</v>
      </c>
      <c r="B63" s="27">
        <f t="shared" si="8"/>
        <v>45200</v>
      </c>
      <c r="C63" s="28">
        <f t="shared" si="6"/>
        <v>30</v>
      </c>
      <c r="D63" s="29">
        <f t="shared" si="2"/>
        <v>2930.3913033759</v>
      </c>
      <c r="E63" s="29">
        <f t="shared" si="11"/>
        <v>0</v>
      </c>
      <c r="F63" s="29">
        <f t="shared" si="12"/>
        <v>2920.3913033759</v>
      </c>
      <c r="G63" s="29">
        <v>0</v>
      </c>
      <c r="H63" s="29">
        <f t="shared" si="5"/>
        <v>10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5">
        <v>0</v>
      </c>
      <c r="O63" s="25">
        <f t="shared" si="9"/>
        <v>0</v>
      </c>
      <c r="P63" s="29">
        <v>0</v>
      </c>
      <c r="Q63" s="29" t="s">
        <v>46</v>
      </c>
      <c r="R63" s="29" t="s">
        <v>46</v>
      </c>
      <c r="T63" s="39">
        <f t="shared" si="7"/>
        <v>154484.4674974208</v>
      </c>
      <c r="U63" s="39">
        <f t="shared" si="10"/>
        <v>0</v>
      </c>
      <c r="V63" s="39" t="b">
        <f t="shared" si="1"/>
        <v>0</v>
      </c>
      <c r="W63" s="39">
        <v>3</v>
      </c>
      <c r="X63" s="39"/>
      <c r="Y63" s="39"/>
      <c r="Z63" s="39"/>
      <c r="AA63" s="39"/>
      <c r="AB63" s="39"/>
    </row>
    <row r="64" spans="1:28" s="17" customFormat="1" ht="15.75" outlineLevel="1">
      <c r="A64" s="26">
        <v>43</v>
      </c>
      <c r="B64" s="27">
        <f t="shared" si="8"/>
        <v>45231</v>
      </c>
      <c r="C64" s="28">
        <f t="shared" si="6"/>
        <v>31</v>
      </c>
      <c r="D64" s="29">
        <f t="shared" si="2"/>
        <v>3027.7376801550963</v>
      </c>
      <c r="E64" s="29">
        <f t="shared" si="11"/>
        <v>0</v>
      </c>
      <c r="F64" s="29">
        <f t="shared" si="12"/>
        <v>3017.7376801550963</v>
      </c>
      <c r="G64" s="29">
        <v>0</v>
      </c>
      <c r="H64" s="29">
        <f t="shared" si="5"/>
        <v>10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5">
        <v>0</v>
      </c>
      <c r="O64" s="25">
        <f t="shared" si="9"/>
        <v>0</v>
      </c>
      <c r="P64" s="29">
        <v>0</v>
      </c>
      <c r="Q64" s="29" t="s">
        <v>46</v>
      </c>
      <c r="R64" s="29" t="s">
        <v>46</v>
      </c>
      <c r="T64" s="39">
        <f t="shared" si="7"/>
        <v>154484.4674974208</v>
      </c>
      <c r="U64" s="39">
        <f t="shared" si="10"/>
        <v>0</v>
      </c>
      <c r="V64" s="39" t="b">
        <f t="shared" si="1"/>
        <v>0</v>
      </c>
      <c r="W64" s="39">
        <v>4</v>
      </c>
      <c r="X64" s="39"/>
      <c r="Y64" s="39"/>
      <c r="Z64" s="39"/>
      <c r="AA64" s="39"/>
      <c r="AB64" s="39"/>
    </row>
    <row r="65" spans="1:28" s="17" customFormat="1" ht="15.75" outlineLevel="1">
      <c r="A65" s="26">
        <v>44</v>
      </c>
      <c r="B65" s="27">
        <f t="shared" si="8"/>
        <v>45261</v>
      </c>
      <c r="C65" s="28">
        <f t="shared" si="6"/>
        <v>30</v>
      </c>
      <c r="D65" s="29">
        <f t="shared" si="2"/>
        <v>2930.3913033759</v>
      </c>
      <c r="E65" s="29">
        <f t="shared" si="11"/>
        <v>0</v>
      </c>
      <c r="F65" s="29">
        <f t="shared" si="12"/>
        <v>2920.3913033759</v>
      </c>
      <c r="G65" s="29">
        <v>0</v>
      </c>
      <c r="H65" s="29">
        <f t="shared" si="5"/>
        <v>10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5">
        <v>0</v>
      </c>
      <c r="O65" s="25">
        <f t="shared" si="9"/>
        <v>0</v>
      </c>
      <c r="P65" s="29">
        <v>0</v>
      </c>
      <c r="Q65" s="29" t="s">
        <v>46</v>
      </c>
      <c r="R65" s="29" t="s">
        <v>46</v>
      </c>
      <c r="T65" s="39">
        <f t="shared" si="7"/>
        <v>154484.4674974208</v>
      </c>
      <c r="U65" s="39">
        <f t="shared" si="10"/>
        <v>0</v>
      </c>
      <c r="V65" s="39" t="b">
        <f t="shared" si="1"/>
        <v>0</v>
      </c>
      <c r="W65" s="39">
        <v>5</v>
      </c>
      <c r="X65" s="39"/>
      <c r="Y65" s="39"/>
      <c r="Z65" s="39"/>
      <c r="AA65" s="39"/>
      <c r="AB65" s="39"/>
    </row>
    <row r="66" spans="1:28" s="17" customFormat="1" ht="15.75" outlineLevel="1">
      <c r="A66" s="26">
        <v>45</v>
      </c>
      <c r="B66" s="27">
        <f t="shared" si="8"/>
        <v>45292</v>
      </c>
      <c r="C66" s="28">
        <f t="shared" si="6"/>
        <v>31</v>
      </c>
      <c r="D66" s="29">
        <f t="shared" si="2"/>
        <v>28044.0655705359</v>
      </c>
      <c r="E66" s="29">
        <f t="shared" si="11"/>
        <v>25016.327890380802</v>
      </c>
      <c r="F66" s="29">
        <f t="shared" si="12"/>
        <v>3017.7376801550963</v>
      </c>
      <c r="G66" s="29">
        <v>0</v>
      </c>
      <c r="H66" s="29">
        <f t="shared" si="5"/>
        <v>10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5">
        <v>0</v>
      </c>
      <c r="O66" s="25">
        <f t="shared" si="9"/>
        <v>0</v>
      </c>
      <c r="P66" s="29">
        <v>0</v>
      </c>
      <c r="Q66" s="29" t="s">
        <v>46</v>
      </c>
      <c r="R66" s="29" t="s">
        <v>46</v>
      </c>
      <c r="T66" s="39">
        <f t="shared" si="7"/>
        <v>129468.13960703998</v>
      </c>
      <c r="U66" s="39">
        <f t="shared" si="10"/>
        <v>54794</v>
      </c>
      <c r="V66" s="39" t="b">
        <f t="shared" si="1"/>
        <v>0</v>
      </c>
      <c r="W66" s="39">
        <v>6</v>
      </c>
      <c r="X66" s="39"/>
      <c r="Y66" s="39"/>
      <c r="Z66" s="39"/>
      <c r="AA66" s="39"/>
      <c r="AB66" s="39"/>
    </row>
    <row r="67" spans="1:28" s="17" customFormat="1" ht="15.75" outlineLevel="1">
      <c r="A67" s="26">
        <v>46</v>
      </c>
      <c r="B67" s="27">
        <f t="shared" si="8"/>
        <v>45323</v>
      </c>
      <c r="C67" s="28">
        <f t="shared" si="6"/>
        <v>31</v>
      </c>
      <c r="D67" s="29">
        <f t="shared" si="2"/>
        <v>2539.0625627347813</v>
      </c>
      <c r="E67" s="29">
        <f t="shared" si="11"/>
        <v>0</v>
      </c>
      <c r="F67" s="29">
        <f t="shared" si="12"/>
        <v>2529.0625627347813</v>
      </c>
      <c r="G67" s="29">
        <v>0</v>
      </c>
      <c r="H67" s="29">
        <f t="shared" si="5"/>
        <v>10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5">
        <v>0</v>
      </c>
      <c r="O67" s="25">
        <f t="shared" si="9"/>
        <v>0</v>
      </c>
      <c r="P67" s="29">
        <v>0</v>
      </c>
      <c r="Q67" s="29" t="s">
        <v>46</v>
      </c>
      <c r="R67" s="29" t="s">
        <v>46</v>
      </c>
      <c r="T67" s="39">
        <f t="shared" si="7"/>
        <v>129468.13960703998</v>
      </c>
      <c r="U67" s="39">
        <f t="shared" si="10"/>
        <v>0</v>
      </c>
      <c r="V67" s="39" t="b">
        <f t="shared" si="1"/>
        <v>0</v>
      </c>
      <c r="W67" s="39">
        <v>7</v>
      </c>
      <c r="X67" s="39"/>
      <c r="Y67" s="39"/>
      <c r="Z67" s="39"/>
      <c r="AA67" s="39"/>
      <c r="AB67" s="39"/>
    </row>
    <row r="68" spans="1:28" s="17" customFormat="1" ht="15.75" outlineLevel="1">
      <c r="A68" s="26">
        <v>47</v>
      </c>
      <c r="B68" s="27">
        <f t="shared" si="8"/>
        <v>45352</v>
      </c>
      <c r="C68" s="28">
        <f t="shared" si="6"/>
        <v>29</v>
      </c>
      <c r="D68" s="29">
        <f t="shared" si="2"/>
        <v>2375.897236106731</v>
      </c>
      <c r="E68" s="29">
        <f t="shared" si="11"/>
        <v>0</v>
      </c>
      <c r="F68" s="29">
        <f t="shared" si="12"/>
        <v>2365.897236106731</v>
      </c>
      <c r="G68" s="29">
        <v>0</v>
      </c>
      <c r="H68" s="29">
        <f t="shared" si="5"/>
        <v>10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5">
        <v>0</v>
      </c>
      <c r="O68" s="25">
        <f t="shared" si="9"/>
        <v>0</v>
      </c>
      <c r="P68" s="29">
        <v>0</v>
      </c>
      <c r="Q68" s="29" t="s">
        <v>46</v>
      </c>
      <c r="R68" s="29" t="s">
        <v>46</v>
      </c>
      <c r="T68" s="39">
        <f t="shared" si="7"/>
        <v>129468.13960703998</v>
      </c>
      <c r="U68" s="39">
        <f t="shared" si="10"/>
        <v>0</v>
      </c>
      <c r="V68" s="39" t="b">
        <f t="shared" si="1"/>
        <v>0</v>
      </c>
      <c r="W68" s="39">
        <v>8</v>
      </c>
      <c r="X68" s="39"/>
      <c r="Y68" s="39"/>
      <c r="Z68" s="39"/>
      <c r="AA68" s="39"/>
      <c r="AB68" s="39"/>
    </row>
    <row r="69" spans="1:28" s="17" customFormat="1" ht="15.75" outlineLevel="1">
      <c r="A69" s="26">
        <v>48</v>
      </c>
      <c r="B69" s="27">
        <f t="shared" si="8"/>
        <v>45383</v>
      </c>
      <c r="C69" s="28">
        <f t="shared" si="6"/>
        <v>31</v>
      </c>
      <c r="D69" s="29">
        <f t="shared" si="2"/>
        <v>2539.0625627347813</v>
      </c>
      <c r="E69" s="29">
        <f t="shared" si="11"/>
        <v>0</v>
      </c>
      <c r="F69" s="29">
        <f t="shared" si="12"/>
        <v>2529.0625627347813</v>
      </c>
      <c r="G69" s="29">
        <v>0</v>
      </c>
      <c r="H69" s="29">
        <f t="shared" si="5"/>
        <v>10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5">
        <v>0</v>
      </c>
      <c r="O69" s="25">
        <f t="shared" si="9"/>
        <v>0</v>
      </c>
      <c r="P69" s="29">
        <v>0</v>
      </c>
      <c r="Q69" s="29" t="s">
        <v>46</v>
      </c>
      <c r="R69" s="29" t="s">
        <v>46</v>
      </c>
      <c r="T69" s="39">
        <f t="shared" si="7"/>
        <v>129468.13960703998</v>
      </c>
      <c r="U69" s="39">
        <f t="shared" si="10"/>
        <v>0</v>
      </c>
      <c r="V69" s="39" t="b">
        <f t="shared" si="1"/>
        <v>0</v>
      </c>
      <c r="W69" s="39">
        <v>9</v>
      </c>
      <c r="X69" s="39"/>
      <c r="Y69" s="39"/>
      <c r="Z69" s="39"/>
      <c r="AA69" s="39"/>
      <c r="AB69" s="39"/>
    </row>
    <row r="70" spans="1:28" s="17" customFormat="1" ht="15.75" outlineLevel="1">
      <c r="A70" s="26">
        <v>49</v>
      </c>
      <c r="B70" s="27">
        <f t="shared" si="8"/>
        <v>45413</v>
      </c>
      <c r="C70" s="28">
        <f t="shared" si="6"/>
        <v>30</v>
      </c>
      <c r="D70" s="29">
        <f t="shared" si="2"/>
        <v>2457.479899420756</v>
      </c>
      <c r="E70" s="29">
        <f t="shared" si="11"/>
        <v>0</v>
      </c>
      <c r="F70" s="29">
        <f t="shared" si="12"/>
        <v>2447.479899420756</v>
      </c>
      <c r="G70" s="29">
        <v>0</v>
      </c>
      <c r="H70" s="29">
        <f t="shared" si="5"/>
        <v>10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5">
        <v>0</v>
      </c>
      <c r="O70" s="25">
        <f t="shared" si="9"/>
        <v>0</v>
      </c>
      <c r="P70" s="29">
        <v>0</v>
      </c>
      <c r="Q70" s="29" t="s">
        <v>46</v>
      </c>
      <c r="R70" s="29" t="s">
        <v>46</v>
      </c>
      <c r="T70" s="39">
        <f t="shared" si="7"/>
        <v>129468.13960703998</v>
      </c>
      <c r="U70" s="39">
        <f t="shared" si="10"/>
        <v>0</v>
      </c>
      <c r="V70" s="39" t="b">
        <f t="shared" si="1"/>
        <v>0</v>
      </c>
      <c r="W70" s="39">
        <v>10</v>
      </c>
      <c r="X70" s="39"/>
      <c r="Y70" s="39"/>
      <c r="Z70" s="39"/>
      <c r="AA70" s="39"/>
      <c r="AB70" s="39"/>
    </row>
    <row r="71" spans="1:28" s="17" customFormat="1" ht="15.75" outlineLevel="1">
      <c r="A71" s="26">
        <v>50</v>
      </c>
      <c r="B71" s="27">
        <f t="shared" si="8"/>
        <v>45444</v>
      </c>
      <c r="C71" s="28">
        <f t="shared" si="6"/>
        <v>31</v>
      </c>
      <c r="D71" s="29">
        <f t="shared" si="2"/>
        <v>2539.0625627347813</v>
      </c>
      <c r="E71" s="29">
        <f t="shared" si="11"/>
        <v>0</v>
      </c>
      <c r="F71" s="29">
        <f t="shared" si="12"/>
        <v>2529.0625627347813</v>
      </c>
      <c r="G71" s="29">
        <v>0</v>
      </c>
      <c r="H71" s="29">
        <f t="shared" si="5"/>
        <v>10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5">
        <v>0</v>
      </c>
      <c r="O71" s="25">
        <f t="shared" si="9"/>
        <v>0</v>
      </c>
      <c r="P71" s="29">
        <v>0</v>
      </c>
      <c r="Q71" s="29" t="s">
        <v>46</v>
      </c>
      <c r="R71" s="29" t="s">
        <v>46</v>
      </c>
      <c r="T71" s="39">
        <f t="shared" si="7"/>
        <v>129468.13960703998</v>
      </c>
      <c r="U71" s="39">
        <f t="shared" si="10"/>
        <v>0</v>
      </c>
      <c r="V71" s="39" t="b">
        <f t="shared" si="1"/>
        <v>0</v>
      </c>
      <c r="W71" s="39">
        <v>11</v>
      </c>
      <c r="X71" s="39"/>
      <c r="Y71" s="39"/>
      <c r="Z71" s="39"/>
      <c r="AA71" s="39"/>
      <c r="AB71" s="39"/>
    </row>
    <row r="72" spans="1:28" s="17" customFormat="1" ht="15.75" outlineLevel="1">
      <c r="A72" s="26">
        <v>51</v>
      </c>
      <c r="B72" s="27">
        <f t="shared" si="8"/>
        <v>45474</v>
      </c>
      <c r="C72" s="28">
        <f t="shared" si="6"/>
        <v>30</v>
      </c>
      <c r="D72" s="29">
        <f t="shared" si="2"/>
        <v>2457.479899420756</v>
      </c>
      <c r="E72" s="29">
        <f t="shared" si="11"/>
        <v>0</v>
      </c>
      <c r="F72" s="29">
        <f t="shared" si="12"/>
        <v>2447.479899420756</v>
      </c>
      <c r="G72" s="29">
        <v>0</v>
      </c>
      <c r="H72" s="29">
        <f t="shared" si="5"/>
        <v>10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5">
        <v>0</v>
      </c>
      <c r="O72" s="25">
        <f t="shared" si="9"/>
        <v>0</v>
      </c>
      <c r="P72" s="29">
        <v>0</v>
      </c>
      <c r="Q72" s="29" t="s">
        <v>46</v>
      </c>
      <c r="R72" s="29" t="s">
        <v>46</v>
      </c>
      <c r="T72" s="39">
        <f t="shared" si="7"/>
        <v>129468.13960703998</v>
      </c>
      <c r="U72" s="39">
        <f t="shared" si="10"/>
        <v>0</v>
      </c>
      <c r="V72" s="39" t="b">
        <f t="shared" si="1"/>
        <v>0</v>
      </c>
      <c r="W72" s="39">
        <v>12</v>
      </c>
      <c r="X72" s="39"/>
      <c r="Y72" s="39"/>
      <c r="Z72" s="39"/>
      <c r="AA72" s="39"/>
      <c r="AB72" s="39"/>
    </row>
    <row r="73" spans="1:28" s="17" customFormat="1" ht="15.75" outlineLevel="1">
      <c r="A73" s="26">
        <v>52</v>
      </c>
      <c r="B73" s="27">
        <f t="shared" si="8"/>
        <v>45505</v>
      </c>
      <c r="C73" s="28">
        <f t="shared" si="6"/>
        <v>31</v>
      </c>
      <c r="D73" s="29">
        <f t="shared" si="2"/>
        <v>11427.95145162367</v>
      </c>
      <c r="E73" s="29">
        <f t="shared" si="11"/>
        <v>0</v>
      </c>
      <c r="F73" s="29">
        <f t="shared" si="12"/>
        <v>2529.0625627347813</v>
      </c>
      <c r="G73" s="29">
        <v>0</v>
      </c>
      <c r="H73" s="29">
        <f t="shared" si="5"/>
        <v>10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5">
        <v>0</v>
      </c>
      <c r="O73" s="25">
        <f t="shared" si="9"/>
        <v>8888.888888888889</v>
      </c>
      <c r="P73" s="29">
        <v>0</v>
      </c>
      <c r="Q73" s="29" t="s">
        <v>46</v>
      </c>
      <c r="R73" s="29" t="s">
        <v>46</v>
      </c>
      <c r="T73" s="39">
        <f t="shared" si="7"/>
        <v>129468.13960703998</v>
      </c>
      <c r="U73" s="39">
        <f t="shared" si="10"/>
        <v>0</v>
      </c>
      <c r="V73" s="39" t="b">
        <f t="shared" si="1"/>
        <v>0</v>
      </c>
      <c r="W73" s="39">
        <v>1</v>
      </c>
      <c r="X73" s="39"/>
      <c r="Y73" s="39"/>
      <c r="Z73" s="39"/>
      <c r="AA73" s="39"/>
      <c r="AB73" s="39"/>
    </row>
    <row r="74" spans="1:28" s="17" customFormat="1" ht="15.75" outlineLevel="1">
      <c r="A74" s="26">
        <v>53</v>
      </c>
      <c r="B74" s="27">
        <f t="shared" si="8"/>
        <v>45536</v>
      </c>
      <c r="C74" s="28">
        <f t="shared" si="6"/>
        <v>31</v>
      </c>
      <c r="D74" s="29">
        <f t="shared" si="2"/>
        <v>2539.0625627347813</v>
      </c>
      <c r="E74" s="29">
        <f t="shared" si="11"/>
        <v>0</v>
      </c>
      <c r="F74" s="29">
        <f t="shared" si="12"/>
        <v>2529.0625627347813</v>
      </c>
      <c r="G74" s="29">
        <v>0</v>
      </c>
      <c r="H74" s="29">
        <f t="shared" si="5"/>
        <v>10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5">
        <v>0</v>
      </c>
      <c r="O74" s="25">
        <f t="shared" si="9"/>
        <v>0</v>
      </c>
      <c r="P74" s="29">
        <v>0</v>
      </c>
      <c r="Q74" s="29" t="s">
        <v>46</v>
      </c>
      <c r="R74" s="29" t="s">
        <v>46</v>
      </c>
      <c r="T74" s="39">
        <f t="shared" si="7"/>
        <v>129468.13960703998</v>
      </c>
      <c r="U74" s="39">
        <f t="shared" si="10"/>
        <v>0</v>
      </c>
      <c r="V74" s="39" t="b">
        <f t="shared" si="1"/>
        <v>0</v>
      </c>
      <c r="W74" s="39">
        <v>2</v>
      </c>
      <c r="X74" s="39"/>
      <c r="Y74" s="39"/>
      <c r="Z74" s="39"/>
      <c r="AA74" s="39"/>
      <c r="AB74" s="39"/>
    </row>
    <row r="75" spans="1:28" s="17" customFormat="1" ht="15.75" outlineLevel="1">
      <c r="A75" s="26">
        <v>54</v>
      </c>
      <c r="B75" s="27">
        <f t="shared" si="8"/>
        <v>45566</v>
      </c>
      <c r="C75" s="28">
        <f t="shared" si="6"/>
        <v>30</v>
      </c>
      <c r="D75" s="29">
        <f t="shared" si="2"/>
        <v>2457.479899420756</v>
      </c>
      <c r="E75" s="29">
        <f t="shared" si="11"/>
        <v>0</v>
      </c>
      <c r="F75" s="29">
        <f t="shared" si="12"/>
        <v>2447.479899420756</v>
      </c>
      <c r="G75" s="29">
        <v>0</v>
      </c>
      <c r="H75" s="29">
        <f t="shared" si="5"/>
        <v>10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5">
        <v>0</v>
      </c>
      <c r="O75" s="25">
        <f t="shared" si="9"/>
        <v>0</v>
      </c>
      <c r="P75" s="29">
        <v>0</v>
      </c>
      <c r="Q75" s="29" t="s">
        <v>46</v>
      </c>
      <c r="R75" s="29" t="s">
        <v>46</v>
      </c>
      <c r="T75" s="39">
        <f t="shared" si="7"/>
        <v>129468.13960703998</v>
      </c>
      <c r="U75" s="39">
        <f t="shared" si="10"/>
        <v>0</v>
      </c>
      <c r="V75" s="39" t="b">
        <f t="shared" si="1"/>
        <v>0</v>
      </c>
      <c r="W75" s="39">
        <v>3</v>
      </c>
      <c r="X75" s="39"/>
      <c r="Y75" s="39"/>
      <c r="Z75" s="39"/>
      <c r="AA75" s="39"/>
      <c r="AB75" s="39"/>
    </row>
    <row r="76" spans="1:28" s="17" customFormat="1" ht="15.75" outlineLevel="1">
      <c r="A76" s="26">
        <v>55</v>
      </c>
      <c r="B76" s="27">
        <f t="shared" si="8"/>
        <v>45597</v>
      </c>
      <c r="C76" s="28">
        <f t="shared" si="6"/>
        <v>31</v>
      </c>
      <c r="D76" s="29">
        <f t="shared" si="2"/>
        <v>2539.0625627347813</v>
      </c>
      <c r="E76" s="29">
        <f t="shared" si="11"/>
        <v>0</v>
      </c>
      <c r="F76" s="29">
        <f t="shared" si="12"/>
        <v>2529.0625627347813</v>
      </c>
      <c r="G76" s="29">
        <v>0</v>
      </c>
      <c r="H76" s="29">
        <f t="shared" si="5"/>
        <v>10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5">
        <v>0</v>
      </c>
      <c r="O76" s="25">
        <f t="shared" si="9"/>
        <v>0</v>
      </c>
      <c r="P76" s="29">
        <v>0</v>
      </c>
      <c r="Q76" s="29" t="s">
        <v>46</v>
      </c>
      <c r="R76" s="29" t="s">
        <v>46</v>
      </c>
      <c r="T76" s="39">
        <f t="shared" si="7"/>
        <v>129468.13960703998</v>
      </c>
      <c r="U76" s="39">
        <f t="shared" si="10"/>
        <v>0</v>
      </c>
      <c r="V76" s="39" t="b">
        <f t="shared" si="1"/>
        <v>0</v>
      </c>
      <c r="W76" s="39">
        <v>4</v>
      </c>
      <c r="X76" s="39"/>
      <c r="Y76" s="39"/>
      <c r="Z76" s="39"/>
      <c r="AA76" s="39"/>
      <c r="AB76" s="39"/>
    </row>
    <row r="77" spans="1:28" s="17" customFormat="1" ht="15.75" outlineLevel="1">
      <c r="A77" s="26">
        <v>56</v>
      </c>
      <c r="B77" s="27">
        <f t="shared" si="8"/>
        <v>45627</v>
      </c>
      <c r="C77" s="28">
        <f t="shared" si="6"/>
        <v>30</v>
      </c>
      <c r="D77" s="29">
        <f t="shared" si="2"/>
        <v>2457.479899420756</v>
      </c>
      <c r="E77" s="29">
        <f t="shared" si="11"/>
        <v>0</v>
      </c>
      <c r="F77" s="29">
        <f t="shared" si="12"/>
        <v>2447.479899420756</v>
      </c>
      <c r="G77" s="29">
        <v>0</v>
      </c>
      <c r="H77" s="29">
        <f t="shared" si="5"/>
        <v>10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5">
        <v>0</v>
      </c>
      <c r="O77" s="25">
        <f t="shared" si="9"/>
        <v>0</v>
      </c>
      <c r="P77" s="29">
        <v>0</v>
      </c>
      <c r="Q77" s="29" t="s">
        <v>46</v>
      </c>
      <c r="R77" s="29" t="s">
        <v>46</v>
      </c>
      <c r="T77" s="39">
        <f t="shared" si="7"/>
        <v>129468.13960703998</v>
      </c>
      <c r="U77" s="39">
        <f t="shared" si="10"/>
        <v>0</v>
      </c>
      <c r="V77" s="39" t="b">
        <f t="shared" si="1"/>
        <v>0</v>
      </c>
      <c r="W77" s="39">
        <v>5</v>
      </c>
      <c r="X77" s="39"/>
      <c r="Y77" s="39"/>
      <c r="Z77" s="39"/>
      <c r="AA77" s="39"/>
      <c r="AB77" s="39"/>
    </row>
    <row r="78" spans="1:28" s="17" customFormat="1" ht="15.75" outlineLevel="1">
      <c r="A78" s="26">
        <v>57</v>
      </c>
      <c r="B78" s="27">
        <f t="shared" si="8"/>
        <v>45658</v>
      </c>
      <c r="C78" s="28">
        <f t="shared" si="6"/>
        <v>31</v>
      </c>
      <c r="D78" s="29">
        <f t="shared" si="2"/>
        <v>35027.80008270985</v>
      </c>
      <c r="E78" s="29">
        <f t="shared" si="11"/>
        <v>32488.737519975068</v>
      </c>
      <c r="F78" s="29">
        <f t="shared" si="12"/>
        <v>2529.0625627347813</v>
      </c>
      <c r="G78" s="29">
        <v>0</v>
      </c>
      <c r="H78" s="29">
        <f t="shared" si="5"/>
        <v>10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5">
        <v>0</v>
      </c>
      <c r="O78" s="25">
        <f t="shared" si="9"/>
        <v>0</v>
      </c>
      <c r="P78" s="29">
        <v>0</v>
      </c>
      <c r="Q78" s="29" t="s">
        <v>46</v>
      </c>
      <c r="R78" s="29" t="s">
        <v>46</v>
      </c>
      <c r="T78" s="39">
        <f t="shared" si="7"/>
        <v>96979.40208706491</v>
      </c>
      <c r="U78" s="39">
        <f t="shared" si="10"/>
        <v>54794</v>
      </c>
      <c r="V78" s="39" t="b">
        <f t="shared" si="1"/>
        <v>0</v>
      </c>
      <c r="W78" s="39">
        <v>6</v>
      </c>
      <c r="X78" s="39"/>
      <c r="Y78" s="39"/>
      <c r="Z78" s="39"/>
      <c r="AA78" s="39"/>
      <c r="AB78" s="39"/>
    </row>
    <row r="79" spans="1:28" s="17" customFormat="1" ht="15.75" outlineLevel="1">
      <c r="A79" s="26">
        <v>58</v>
      </c>
      <c r="B79" s="27">
        <f t="shared" si="8"/>
        <v>45689</v>
      </c>
      <c r="C79" s="28">
        <f t="shared" si="6"/>
        <v>31</v>
      </c>
      <c r="D79" s="29">
        <f t="shared" si="2"/>
        <v>1904.419553098008</v>
      </c>
      <c r="E79" s="29">
        <f t="shared" si="11"/>
        <v>0</v>
      </c>
      <c r="F79" s="29">
        <f t="shared" si="12"/>
        <v>1894.419553098008</v>
      </c>
      <c r="G79" s="29">
        <v>0</v>
      </c>
      <c r="H79" s="29">
        <f t="shared" si="5"/>
        <v>10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5">
        <v>0</v>
      </c>
      <c r="O79" s="25">
        <f t="shared" si="9"/>
        <v>0</v>
      </c>
      <c r="P79" s="29">
        <v>0</v>
      </c>
      <c r="Q79" s="29" t="s">
        <v>46</v>
      </c>
      <c r="R79" s="29" t="s">
        <v>46</v>
      </c>
      <c r="T79" s="39">
        <f t="shared" si="7"/>
        <v>96979.40208706491</v>
      </c>
      <c r="U79" s="39">
        <f t="shared" si="10"/>
        <v>0</v>
      </c>
      <c r="V79" s="39" t="b">
        <f t="shared" si="1"/>
        <v>0</v>
      </c>
      <c r="W79" s="39">
        <v>7</v>
      </c>
      <c r="X79" s="39"/>
      <c r="Y79" s="39"/>
      <c r="Z79" s="39"/>
      <c r="AA79" s="39"/>
      <c r="AB79" s="39"/>
    </row>
    <row r="80" spans="1:28" s="17" customFormat="1" ht="15.75" outlineLevel="1">
      <c r="A80" s="26">
        <v>59</v>
      </c>
      <c r="B80" s="27">
        <f t="shared" si="8"/>
        <v>45717</v>
      </c>
      <c r="C80" s="28">
        <f t="shared" si="6"/>
        <v>28</v>
      </c>
      <c r="D80" s="29">
        <f t="shared" si="2"/>
        <v>1721.0886286046525</v>
      </c>
      <c r="E80" s="29">
        <f t="shared" si="11"/>
        <v>0</v>
      </c>
      <c r="F80" s="29">
        <f t="shared" si="12"/>
        <v>1711.0886286046525</v>
      </c>
      <c r="G80" s="29">
        <v>0</v>
      </c>
      <c r="H80" s="29">
        <f t="shared" si="5"/>
        <v>10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5">
        <v>0</v>
      </c>
      <c r="O80" s="25">
        <f t="shared" si="9"/>
        <v>0</v>
      </c>
      <c r="P80" s="29">
        <v>0</v>
      </c>
      <c r="Q80" s="29" t="s">
        <v>46</v>
      </c>
      <c r="R80" s="29" t="s">
        <v>46</v>
      </c>
      <c r="T80" s="39">
        <f t="shared" si="7"/>
        <v>96979.40208706491</v>
      </c>
      <c r="U80" s="39">
        <f t="shared" si="10"/>
        <v>0</v>
      </c>
      <c r="V80" s="39" t="b">
        <f t="shared" si="1"/>
        <v>0</v>
      </c>
      <c r="W80" s="39">
        <v>8</v>
      </c>
      <c r="X80" s="39"/>
      <c r="Y80" s="39"/>
      <c r="Z80" s="39"/>
      <c r="AA80" s="39"/>
      <c r="AB80" s="39"/>
    </row>
    <row r="81" spans="1:28" s="17" customFormat="1" ht="15.75" outlineLevel="1">
      <c r="A81" s="26">
        <v>60</v>
      </c>
      <c r="B81" s="27">
        <f t="shared" si="8"/>
        <v>45748</v>
      </c>
      <c r="C81" s="28">
        <f t="shared" si="6"/>
        <v>31</v>
      </c>
      <c r="D81" s="29">
        <f t="shared" si="2"/>
        <v>1904.419553098008</v>
      </c>
      <c r="E81" s="29">
        <f t="shared" si="11"/>
        <v>0</v>
      </c>
      <c r="F81" s="29">
        <f t="shared" si="12"/>
        <v>1894.419553098008</v>
      </c>
      <c r="G81" s="29">
        <v>0</v>
      </c>
      <c r="H81" s="29">
        <f t="shared" si="5"/>
        <v>10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5">
        <v>0</v>
      </c>
      <c r="O81" s="25">
        <f t="shared" si="9"/>
        <v>0</v>
      </c>
      <c r="P81" s="29">
        <v>0</v>
      </c>
      <c r="Q81" s="29" t="s">
        <v>46</v>
      </c>
      <c r="R81" s="29" t="s">
        <v>46</v>
      </c>
      <c r="T81" s="39">
        <f t="shared" si="7"/>
        <v>96979.40208706491</v>
      </c>
      <c r="U81" s="39">
        <f t="shared" si="10"/>
        <v>0</v>
      </c>
      <c r="V81" s="39" t="b">
        <f t="shared" si="1"/>
        <v>0</v>
      </c>
      <c r="W81" s="39">
        <v>9</v>
      </c>
      <c r="X81" s="39"/>
      <c r="Y81" s="39"/>
      <c r="Z81" s="39"/>
      <c r="AA81" s="39"/>
      <c r="AB81" s="39"/>
    </row>
    <row r="82" spans="1:28" s="17" customFormat="1" ht="15.75" outlineLevel="1">
      <c r="A82" s="26">
        <v>61</v>
      </c>
      <c r="B82" s="27">
        <f t="shared" si="8"/>
        <v>45778</v>
      </c>
      <c r="C82" s="28">
        <f t="shared" si="6"/>
        <v>30</v>
      </c>
      <c r="D82" s="29">
        <f t="shared" si="2"/>
        <v>1843.309244933556</v>
      </c>
      <c r="E82" s="29">
        <f t="shared" si="11"/>
        <v>0</v>
      </c>
      <c r="F82" s="29">
        <f t="shared" si="12"/>
        <v>1833.309244933556</v>
      </c>
      <c r="G82" s="29">
        <v>0</v>
      </c>
      <c r="H82" s="29">
        <f t="shared" si="5"/>
        <v>10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5">
        <v>0</v>
      </c>
      <c r="O82" s="25">
        <f t="shared" si="9"/>
        <v>0</v>
      </c>
      <c r="P82" s="29">
        <v>0</v>
      </c>
      <c r="Q82" s="29" t="s">
        <v>46</v>
      </c>
      <c r="R82" s="29" t="s">
        <v>46</v>
      </c>
      <c r="T82" s="39">
        <f t="shared" si="7"/>
        <v>96979.40208706491</v>
      </c>
      <c r="U82" s="39">
        <f t="shared" si="10"/>
        <v>0</v>
      </c>
      <c r="V82" s="39" t="b">
        <f t="shared" si="1"/>
        <v>0</v>
      </c>
      <c r="W82" s="39">
        <v>10</v>
      </c>
      <c r="X82" s="39"/>
      <c r="Y82" s="39"/>
      <c r="Z82" s="39"/>
      <c r="AA82" s="39"/>
      <c r="AB82" s="39"/>
    </row>
    <row r="83" spans="1:28" s="17" customFormat="1" ht="15.75" outlineLevel="1">
      <c r="A83" s="26">
        <v>62</v>
      </c>
      <c r="B83" s="27">
        <f t="shared" si="8"/>
        <v>45809</v>
      </c>
      <c r="C83" s="28">
        <f t="shared" si="6"/>
        <v>31</v>
      </c>
      <c r="D83" s="29">
        <f t="shared" si="2"/>
        <v>1904.419553098008</v>
      </c>
      <c r="E83" s="29">
        <f t="shared" si="11"/>
        <v>0</v>
      </c>
      <c r="F83" s="29">
        <f t="shared" si="12"/>
        <v>1894.419553098008</v>
      </c>
      <c r="G83" s="29">
        <v>0</v>
      </c>
      <c r="H83" s="29">
        <f t="shared" si="5"/>
        <v>10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5">
        <v>0</v>
      </c>
      <c r="O83" s="25">
        <f t="shared" si="9"/>
        <v>0</v>
      </c>
      <c r="P83" s="29">
        <v>0</v>
      </c>
      <c r="Q83" s="29" t="s">
        <v>46</v>
      </c>
      <c r="R83" s="29" t="s">
        <v>46</v>
      </c>
      <c r="T83" s="39">
        <f t="shared" si="7"/>
        <v>96979.40208706491</v>
      </c>
      <c r="U83" s="39">
        <f t="shared" si="10"/>
        <v>0</v>
      </c>
      <c r="V83" s="39" t="b">
        <f t="shared" si="1"/>
        <v>0</v>
      </c>
      <c r="W83" s="39">
        <v>11</v>
      </c>
      <c r="X83" s="39"/>
      <c r="Y83" s="39"/>
      <c r="Z83" s="39"/>
      <c r="AA83" s="39"/>
      <c r="AB83" s="39"/>
    </row>
    <row r="84" spans="1:28" s="17" customFormat="1" ht="15.75" outlineLevel="1">
      <c r="A84" s="26">
        <v>63</v>
      </c>
      <c r="B84" s="27">
        <f t="shared" si="8"/>
        <v>45839</v>
      </c>
      <c r="C84" s="28">
        <f t="shared" si="6"/>
        <v>30</v>
      </c>
      <c r="D84" s="29">
        <f t="shared" si="2"/>
        <v>1843.309244933556</v>
      </c>
      <c r="E84" s="29">
        <f t="shared" si="11"/>
        <v>0</v>
      </c>
      <c r="F84" s="29">
        <f t="shared" si="12"/>
        <v>1833.309244933556</v>
      </c>
      <c r="G84" s="29">
        <v>0</v>
      </c>
      <c r="H84" s="29">
        <f t="shared" si="5"/>
        <v>10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5">
        <v>0</v>
      </c>
      <c r="O84" s="25">
        <f t="shared" si="9"/>
        <v>0</v>
      </c>
      <c r="P84" s="29">
        <v>0</v>
      </c>
      <c r="Q84" s="29" t="s">
        <v>46</v>
      </c>
      <c r="R84" s="29" t="s">
        <v>46</v>
      </c>
      <c r="T84" s="39">
        <f t="shared" si="7"/>
        <v>96979.40208706491</v>
      </c>
      <c r="U84" s="39">
        <f t="shared" si="10"/>
        <v>0</v>
      </c>
      <c r="V84" s="39" t="b">
        <f t="shared" si="1"/>
        <v>0</v>
      </c>
      <c r="W84" s="39">
        <v>12</v>
      </c>
      <c r="X84" s="39"/>
      <c r="Y84" s="39"/>
      <c r="Z84" s="39"/>
      <c r="AA84" s="39"/>
      <c r="AB84" s="39"/>
    </row>
    <row r="85" spans="1:28" s="17" customFormat="1" ht="15.75" outlineLevel="1">
      <c r="A85" s="26">
        <v>64</v>
      </c>
      <c r="B85" s="27">
        <f t="shared" si="8"/>
        <v>45870</v>
      </c>
      <c r="C85" s="28">
        <f t="shared" si="6"/>
        <v>31</v>
      </c>
      <c r="D85" s="29">
        <f t="shared" si="2"/>
        <v>10793.308441986897</v>
      </c>
      <c r="E85" s="29">
        <f t="shared" si="11"/>
        <v>0</v>
      </c>
      <c r="F85" s="29">
        <f t="shared" si="12"/>
        <v>1894.419553098008</v>
      </c>
      <c r="G85" s="29">
        <v>0</v>
      </c>
      <c r="H85" s="29">
        <f t="shared" si="5"/>
        <v>10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5">
        <v>0</v>
      </c>
      <c r="O85" s="25">
        <f t="shared" si="9"/>
        <v>8888.888888888889</v>
      </c>
      <c r="P85" s="29">
        <v>0</v>
      </c>
      <c r="Q85" s="29" t="s">
        <v>46</v>
      </c>
      <c r="R85" s="29" t="s">
        <v>46</v>
      </c>
      <c r="T85" s="39">
        <f t="shared" si="7"/>
        <v>96979.40208706491</v>
      </c>
      <c r="U85" s="39">
        <f t="shared" si="10"/>
        <v>0</v>
      </c>
      <c r="V85" s="39" t="b">
        <f t="shared" si="1"/>
        <v>0</v>
      </c>
      <c r="W85" s="39">
        <v>1</v>
      </c>
      <c r="X85" s="39"/>
      <c r="Y85" s="39"/>
      <c r="Z85" s="39"/>
      <c r="AA85" s="39"/>
      <c r="AB85" s="39"/>
    </row>
    <row r="86" spans="1:28" s="17" customFormat="1" ht="15.75" outlineLevel="1">
      <c r="A86" s="26">
        <v>65</v>
      </c>
      <c r="B86" s="27">
        <f t="shared" si="8"/>
        <v>45901</v>
      </c>
      <c r="C86" s="28">
        <f t="shared" si="6"/>
        <v>31</v>
      </c>
      <c r="D86" s="29">
        <f t="shared" si="2"/>
        <v>1904.419553098008</v>
      </c>
      <c r="E86" s="29">
        <f t="shared" si="11"/>
        <v>0</v>
      </c>
      <c r="F86" s="29">
        <f t="shared" si="12"/>
        <v>1894.419553098008</v>
      </c>
      <c r="G86" s="29">
        <v>0</v>
      </c>
      <c r="H86" s="29">
        <f t="shared" si="5"/>
        <v>10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5">
        <v>0</v>
      </c>
      <c r="O86" s="25">
        <f t="shared" si="9"/>
        <v>0</v>
      </c>
      <c r="P86" s="29">
        <v>0</v>
      </c>
      <c r="Q86" s="29" t="s">
        <v>46</v>
      </c>
      <c r="R86" s="29" t="s">
        <v>46</v>
      </c>
      <c r="T86" s="39">
        <f t="shared" si="7"/>
        <v>96979.40208706491</v>
      </c>
      <c r="U86" s="39">
        <f t="shared" si="10"/>
        <v>0</v>
      </c>
      <c r="V86" s="39" t="b">
        <f t="shared" si="1"/>
        <v>0</v>
      </c>
      <c r="W86" s="39">
        <v>2</v>
      </c>
      <c r="X86" s="39"/>
      <c r="Y86" s="39"/>
      <c r="Z86" s="39"/>
      <c r="AA86" s="39"/>
      <c r="AB86" s="39"/>
    </row>
    <row r="87" spans="1:28" s="17" customFormat="1" ht="15.75" outlineLevel="1">
      <c r="A87" s="26">
        <v>66</v>
      </c>
      <c r="B87" s="27">
        <f t="shared" si="8"/>
        <v>45931</v>
      </c>
      <c r="C87" s="28">
        <f t="shared" si="6"/>
        <v>30</v>
      </c>
      <c r="D87" s="29">
        <f t="shared" si="2"/>
        <v>1843.309244933556</v>
      </c>
      <c r="E87" s="29">
        <f t="shared" si="11"/>
        <v>0</v>
      </c>
      <c r="F87" s="29">
        <f t="shared" si="12"/>
        <v>1833.309244933556</v>
      </c>
      <c r="G87" s="29">
        <v>0</v>
      </c>
      <c r="H87" s="29">
        <f t="shared" si="5"/>
        <v>10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5">
        <v>0</v>
      </c>
      <c r="O87" s="25">
        <f t="shared" si="9"/>
        <v>0</v>
      </c>
      <c r="P87" s="29">
        <v>0</v>
      </c>
      <c r="Q87" s="29" t="s">
        <v>46</v>
      </c>
      <c r="R87" s="29" t="s">
        <v>46</v>
      </c>
      <c r="T87" s="39">
        <f t="shared" si="7"/>
        <v>96979.40208706491</v>
      </c>
      <c r="U87" s="39">
        <f aca="true" t="shared" si="13" ref="U87:U118">IF(MONTH(B87)=1,$F$12,0)</f>
        <v>0</v>
      </c>
      <c r="V87" s="39" t="b">
        <f aca="true" t="shared" si="14" ref="V87:V150">IF(T86&lt;U87,T86)</f>
        <v>0</v>
      </c>
      <c r="W87" s="39">
        <v>3</v>
      </c>
      <c r="X87" s="39"/>
      <c r="Y87" s="39"/>
      <c r="Z87" s="39"/>
      <c r="AA87" s="39"/>
      <c r="AB87" s="39"/>
    </row>
    <row r="88" spans="1:28" s="17" customFormat="1" ht="15.75" outlineLevel="1">
      <c r="A88" s="26">
        <v>67</v>
      </c>
      <c r="B88" s="27">
        <f t="shared" si="8"/>
        <v>45962</v>
      </c>
      <c r="C88" s="28">
        <f t="shared" si="6"/>
        <v>31</v>
      </c>
      <c r="D88" s="29">
        <f aca="true" t="shared" si="15" ref="D88:D151">SUM(E88:P88)</f>
        <v>1904.419553098008</v>
      </c>
      <c r="E88" s="29">
        <f aca="true" t="shared" si="16" ref="E88:E119">IF(V88=FALSE,IF(U88&gt;0,(U88-T87*$F$9)/(1-$F$9),0),V88)</f>
        <v>0</v>
      </c>
      <c r="F88" s="29">
        <f aca="true" t="shared" si="17" ref="F88:F119">T87*$F$9/365*C88</f>
        <v>1894.419553098008</v>
      </c>
      <c r="G88" s="29">
        <v>0</v>
      </c>
      <c r="H88" s="29">
        <f aca="true" t="shared" si="18" ref="H88:H151">IF(F88&gt;0,10,0)</f>
        <v>10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5">
        <v>0</v>
      </c>
      <c r="O88" s="25">
        <f t="shared" si="9"/>
        <v>0</v>
      </c>
      <c r="P88" s="29">
        <v>0</v>
      </c>
      <c r="Q88" s="29" t="s">
        <v>46</v>
      </c>
      <c r="R88" s="29" t="s">
        <v>46</v>
      </c>
      <c r="T88" s="39">
        <f t="shared" si="7"/>
        <v>96979.40208706491</v>
      </c>
      <c r="U88" s="39">
        <f t="shared" si="13"/>
        <v>0</v>
      </c>
      <c r="V88" s="39" t="b">
        <f t="shared" si="14"/>
        <v>0</v>
      </c>
      <c r="W88" s="39">
        <v>4</v>
      </c>
      <c r="X88" s="39"/>
      <c r="Y88" s="39"/>
      <c r="Z88" s="39"/>
      <c r="AA88" s="39"/>
      <c r="AB88" s="39"/>
    </row>
    <row r="89" spans="1:28" s="17" customFormat="1" ht="15.75" outlineLevel="1">
      <c r="A89" s="26">
        <v>68</v>
      </c>
      <c r="B89" s="27">
        <f t="shared" si="8"/>
        <v>45992</v>
      </c>
      <c r="C89" s="28">
        <f aca="true" t="shared" si="19" ref="C89:C152">B89-B88</f>
        <v>30</v>
      </c>
      <c r="D89" s="29">
        <f t="shared" si="15"/>
        <v>1843.309244933556</v>
      </c>
      <c r="E89" s="29">
        <f t="shared" si="16"/>
        <v>0</v>
      </c>
      <c r="F89" s="29">
        <f t="shared" si="17"/>
        <v>1833.309244933556</v>
      </c>
      <c r="G89" s="29">
        <v>0</v>
      </c>
      <c r="H89" s="29">
        <f t="shared" si="18"/>
        <v>10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5">
        <v>0</v>
      </c>
      <c r="O89" s="25">
        <f t="shared" si="9"/>
        <v>0</v>
      </c>
      <c r="P89" s="29">
        <v>0</v>
      </c>
      <c r="Q89" s="29" t="s">
        <v>46</v>
      </c>
      <c r="R89" s="29" t="s">
        <v>46</v>
      </c>
      <c r="T89" s="39">
        <f aca="true" t="shared" si="20" ref="T89:T152">T88-E89</f>
        <v>96979.40208706491</v>
      </c>
      <c r="U89" s="39">
        <f t="shared" si="13"/>
        <v>0</v>
      </c>
      <c r="V89" s="39" t="b">
        <f t="shared" si="14"/>
        <v>0</v>
      </c>
      <c r="W89" s="39">
        <v>5</v>
      </c>
      <c r="X89" s="39"/>
      <c r="Y89" s="39"/>
      <c r="Z89" s="39"/>
      <c r="AA89" s="39"/>
      <c r="AB89" s="39"/>
    </row>
    <row r="90" spans="1:28" s="17" customFormat="1" ht="15.75" outlineLevel="1">
      <c r="A90" s="26">
        <v>69</v>
      </c>
      <c r="B90" s="27">
        <f aca="true" t="shared" si="21" ref="B90:B153">EOMONTH($B$21,A88)+1</f>
        <v>46023</v>
      </c>
      <c r="C90" s="28">
        <f t="shared" si="19"/>
        <v>31</v>
      </c>
      <c r="D90" s="29">
        <f t="shared" si="15"/>
        <v>44097.58516345524</v>
      </c>
      <c r="E90" s="29">
        <f t="shared" si="16"/>
        <v>42193.16561035723</v>
      </c>
      <c r="F90" s="29">
        <f t="shared" si="17"/>
        <v>1894.419553098008</v>
      </c>
      <c r="G90" s="29">
        <v>0</v>
      </c>
      <c r="H90" s="29">
        <f t="shared" si="18"/>
        <v>10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5">
        <v>0</v>
      </c>
      <c r="O90" s="25">
        <f aca="true" t="shared" si="22" ref="O90:O153">IF(AND(W90=1,T90&gt;0),HLOOKUP($F$2,$U$3:$Y$14,11,FALSE)*HLOOKUP($F$2,$U$3:$Y$14,12,FALSE),0)</f>
        <v>0</v>
      </c>
      <c r="P90" s="29">
        <v>0</v>
      </c>
      <c r="Q90" s="29" t="s">
        <v>46</v>
      </c>
      <c r="R90" s="29" t="s">
        <v>46</v>
      </c>
      <c r="T90" s="39">
        <f t="shared" si="20"/>
        <v>54786.23647670768</v>
      </c>
      <c r="U90" s="39">
        <f t="shared" si="13"/>
        <v>54794</v>
      </c>
      <c r="V90" s="39" t="b">
        <f t="shared" si="14"/>
        <v>0</v>
      </c>
      <c r="W90" s="39">
        <v>6</v>
      </c>
      <c r="X90" s="39"/>
      <c r="Y90" s="39"/>
      <c r="Z90" s="39"/>
      <c r="AA90" s="39"/>
      <c r="AB90" s="39"/>
    </row>
    <row r="91" spans="1:28" s="17" customFormat="1" ht="15.75" outlineLevel="1">
      <c r="A91" s="26">
        <v>70</v>
      </c>
      <c r="B91" s="27">
        <f t="shared" si="21"/>
        <v>46054</v>
      </c>
      <c r="C91" s="28">
        <f t="shared" si="19"/>
        <v>31</v>
      </c>
      <c r="D91" s="29">
        <f t="shared" si="15"/>
        <v>1080.2078522710297</v>
      </c>
      <c r="E91" s="29">
        <f t="shared" si="16"/>
        <v>0</v>
      </c>
      <c r="F91" s="29">
        <f t="shared" si="17"/>
        <v>1070.2078522710297</v>
      </c>
      <c r="G91" s="29">
        <v>0</v>
      </c>
      <c r="H91" s="29">
        <f t="shared" si="18"/>
        <v>10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5">
        <v>0</v>
      </c>
      <c r="O91" s="25">
        <f t="shared" si="22"/>
        <v>0</v>
      </c>
      <c r="P91" s="29">
        <v>0</v>
      </c>
      <c r="Q91" s="29" t="s">
        <v>46</v>
      </c>
      <c r="R91" s="29" t="s">
        <v>46</v>
      </c>
      <c r="T91" s="39">
        <f t="shared" si="20"/>
        <v>54786.23647670768</v>
      </c>
      <c r="U91" s="39">
        <f t="shared" si="13"/>
        <v>0</v>
      </c>
      <c r="V91" s="39" t="b">
        <f t="shared" si="14"/>
        <v>0</v>
      </c>
      <c r="W91" s="39">
        <v>7</v>
      </c>
      <c r="X91" s="39"/>
      <c r="Y91" s="39"/>
      <c r="Z91" s="39"/>
      <c r="AA91" s="39"/>
      <c r="AB91" s="39"/>
    </row>
    <row r="92" spans="1:28" s="17" customFormat="1" ht="15.75" outlineLevel="1">
      <c r="A92" s="26">
        <v>71</v>
      </c>
      <c r="B92" s="27">
        <f t="shared" si="21"/>
        <v>46082</v>
      </c>
      <c r="C92" s="28">
        <f t="shared" si="19"/>
        <v>28</v>
      </c>
      <c r="D92" s="29">
        <f t="shared" si="15"/>
        <v>976.6393504383493</v>
      </c>
      <c r="E92" s="29">
        <f t="shared" si="16"/>
        <v>0</v>
      </c>
      <c r="F92" s="29">
        <f t="shared" si="17"/>
        <v>966.6393504383493</v>
      </c>
      <c r="G92" s="29">
        <v>0</v>
      </c>
      <c r="H92" s="29">
        <f t="shared" si="18"/>
        <v>10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5">
        <v>0</v>
      </c>
      <c r="O92" s="25">
        <f t="shared" si="22"/>
        <v>0</v>
      </c>
      <c r="P92" s="29">
        <v>0</v>
      </c>
      <c r="Q92" s="29" t="s">
        <v>46</v>
      </c>
      <c r="R92" s="29" t="s">
        <v>46</v>
      </c>
      <c r="T92" s="39">
        <f t="shared" si="20"/>
        <v>54786.23647670768</v>
      </c>
      <c r="U92" s="39">
        <f t="shared" si="13"/>
        <v>0</v>
      </c>
      <c r="V92" s="39" t="b">
        <f t="shared" si="14"/>
        <v>0</v>
      </c>
      <c r="W92" s="39">
        <v>8</v>
      </c>
      <c r="X92" s="39"/>
      <c r="Y92" s="39"/>
      <c r="Z92" s="39"/>
      <c r="AA92" s="39"/>
      <c r="AB92" s="39"/>
    </row>
    <row r="93" spans="1:28" s="17" customFormat="1" ht="15.75" outlineLevel="1">
      <c r="A93" s="26">
        <v>72</v>
      </c>
      <c r="B93" s="27">
        <f t="shared" si="21"/>
        <v>46113</v>
      </c>
      <c r="C93" s="28">
        <f t="shared" si="19"/>
        <v>31</v>
      </c>
      <c r="D93" s="29">
        <f t="shared" si="15"/>
        <v>1080.2078522710297</v>
      </c>
      <c r="E93" s="29">
        <f t="shared" si="16"/>
        <v>0</v>
      </c>
      <c r="F93" s="29">
        <f t="shared" si="17"/>
        <v>1070.2078522710297</v>
      </c>
      <c r="G93" s="29">
        <v>0</v>
      </c>
      <c r="H93" s="29">
        <f t="shared" si="18"/>
        <v>10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5">
        <v>0</v>
      </c>
      <c r="O93" s="25">
        <f t="shared" si="22"/>
        <v>0</v>
      </c>
      <c r="P93" s="29">
        <v>0</v>
      </c>
      <c r="Q93" s="29" t="s">
        <v>46</v>
      </c>
      <c r="R93" s="29" t="s">
        <v>46</v>
      </c>
      <c r="T93" s="39">
        <f t="shared" si="20"/>
        <v>54786.23647670768</v>
      </c>
      <c r="U93" s="39">
        <f t="shared" si="13"/>
        <v>0</v>
      </c>
      <c r="V93" s="39" t="b">
        <f t="shared" si="14"/>
        <v>0</v>
      </c>
      <c r="W93" s="39">
        <v>9</v>
      </c>
      <c r="X93" s="39"/>
      <c r="Y93" s="39"/>
      <c r="Z93" s="39"/>
      <c r="AA93" s="39"/>
      <c r="AB93" s="39"/>
    </row>
    <row r="94" spans="1:28" s="17" customFormat="1" ht="15.75" outlineLevel="1">
      <c r="A94" s="26">
        <v>73</v>
      </c>
      <c r="B94" s="27">
        <f t="shared" si="21"/>
        <v>46143</v>
      </c>
      <c r="C94" s="28">
        <f t="shared" si="19"/>
        <v>30</v>
      </c>
      <c r="D94" s="29">
        <f t="shared" si="15"/>
        <v>1045.685018326803</v>
      </c>
      <c r="E94" s="29">
        <f t="shared" si="16"/>
        <v>0</v>
      </c>
      <c r="F94" s="29">
        <f t="shared" si="17"/>
        <v>1035.685018326803</v>
      </c>
      <c r="G94" s="29">
        <v>0</v>
      </c>
      <c r="H94" s="29">
        <f t="shared" si="18"/>
        <v>10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5">
        <v>0</v>
      </c>
      <c r="O94" s="25">
        <f t="shared" si="22"/>
        <v>0</v>
      </c>
      <c r="P94" s="29">
        <v>0</v>
      </c>
      <c r="Q94" s="29" t="s">
        <v>46</v>
      </c>
      <c r="R94" s="29" t="s">
        <v>46</v>
      </c>
      <c r="T94" s="39">
        <f t="shared" si="20"/>
        <v>54786.23647670768</v>
      </c>
      <c r="U94" s="39">
        <f t="shared" si="13"/>
        <v>0</v>
      </c>
      <c r="V94" s="39" t="b">
        <f t="shared" si="14"/>
        <v>0</v>
      </c>
      <c r="W94" s="39">
        <v>10</v>
      </c>
      <c r="X94" s="39"/>
      <c r="Y94" s="39"/>
      <c r="Z94" s="39"/>
      <c r="AA94" s="39"/>
      <c r="AB94" s="39"/>
    </row>
    <row r="95" spans="1:28" s="17" customFormat="1" ht="15.75" outlineLevel="1">
      <c r="A95" s="26">
        <v>74</v>
      </c>
      <c r="B95" s="27">
        <f t="shared" si="21"/>
        <v>46174</v>
      </c>
      <c r="C95" s="28">
        <f t="shared" si="19"/>
        <v>31</v>
      </c>
      <c r="D95" s="29">
        <f t="shared" si="15"/>
        <v>1080.2078522710297</v>
      </c>
      <c r="E95" s="29">
        <f t="shared" si="16"/>
        <v>0</v>
      </c>
      <c r="F95" s="29">
        <f t="shared" si="17"/>
        <v>1070.2078522710297</v>
      </c>
      <c r="G95" s="29">
        <v>0</v>
      </c>
      <c r="H95" s="29">
        <f t="shared" si="18"/>
        <v>10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5">
        <v>0</v>
      </c>
      <c r="O95" s="25">
        <f t="shared" si="22"/>
        <v>0</v>
      </c>
      <c r="P95" s="29">
        <v>0</v>
      </c>
      <c r="Q95" s="29" t="s">
        <v>46</v>
      </c>
      <c r="R95" s="29" t="s">
        <v>46</v>
      </c>
      <c r="T95" s="39">
        <f t="shared" si="20"/>
        <v>54786.23647670768</v>
      </c>
      <c r="U95" s="39">
        <f t="shared" si="13"/>
        <v>0</v>
      </c>
      <c r="V95" s="39" t="b">
        <f t="shared" si="14"/>
        <v>0</v>
      </c>
      <c r="W95" s="39">
        <v>11</v>
      </c>
      <c r="X95" s="39"/>
      <c r="Y95" s="39"/>
      <c r="Z95" s="39"/>
      <c r="AA95" s="39"/>
      <c r="AB95" s="39"/>
    </row>
    <row r="96" spans="1:28" s="17" customFormat="1" ht="15.75" outlineLevel="1">
      <c r="A96" s="26">
        <v>75</v>
      </c>
      <c r="B96" s="27">
        <f t="shared" si="21"/>
        <v>46204</v>
      </c>
      <c r="C96" s="28">
        <f t="shared" si="19"/>
        <v>30</v>
      </c>
      <c r="D96" s="29">
        <f t="shared" si="15"/>
        <v>1045.685018326803</v>
      </c>
      <c r="E96" s="29">
        <f t="shared" si="16"/>
        <v>0</v>
      </c>
      <c r="F96" s="29">
        <f t="shared" si="17"/>
        <v>1035.685018326803</v>
      </c>
      <c r="G96" s="29">
        <v>0</v>
      </c>
      <c r="H96" s="29">
        <f t="shared" si="18"/>
        <v>10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5">
        <v>0</v>
      </c>
      <c r="O96" s="25">
        <f t="shared" si="22"/>
        <v>0</v>
      </c>
      <c r="P96" s="29">
        <v>0</v>
      </c>
      <c r="Q96" s="29" t="s">
        <v>46</v>
      </c>
      <c r="R96" s="29" t="s">
        <v>46</v>
      </c>
      <c r="T96" s="39">
        <f t="shared" si="20"/>
        <v>54786.23647670768</v>
      </c>
      <c r="U96" s="39">
        <f t="shared" si="13"/>
        <v>0</v>
      </c>
      <c r="V96" s="39" t="b">
        <f t="shared" si="14"/>
        <v>0</v>
      </c>
      <c r="W96" s="39">
        <v>12</v>
      </c>
      <c r="X96" s="39"/>
      <c r="Y96" s="39"/>
      <c r="Z96" s="39"/>
      <c r="AA96" s="39"/>
      <c r="AB96" s="39"/>
    </row>
    <row r="97" spans="1:28" s="17" customFormat="1" ht="15.75" outlineLevel="1">
      <c r="A97" s="26">
        <v>76</v>
      </c>
      <c r="B97" s="27">
        <f t="shared" si="21"/>
        <v>46235</v>
      </c>
      <c r="C97" s="28">
        <f t="shared" si="19"/>
        <v>31</v>
      </c>
      <c r="D97" s="29">
        <f t="shared" si="15"/>
        <v>9969.096741159918</v>
      </c>
      <c r="E97" s="29">
        <f t="shared" si="16"/>
        <v>0</v>
      </c>
      <c r="F97" s="29">
        <f t="shared" si="17"/>
        <v>1070.2078522710297</v>
      </c>
      <c r="G97" s="29">
        <v>0</v>
      </c>
      <c r="H97" s="29">
        <f t="shared" si="18"/>
        <v>10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5">
        <v>0</v>
      </c>
      <c r="O97" s="25">
        <f t="shared" si="22"/>
        <v>8888.888888888889</v>
      </c>
      <c r="P97" s="29">
        <v>0</v>
      </c>
      <c r="Q97" s="29" t="s">
        <v>46</v>
      </c>
      <c r="R97" s="29" t="s">
        <v>46</v>
      </c>
      <c r="T97" s="39">
        <f t="shared" si="20"/>
        <v>54786.23647670768</v>
      </c>
      <c r="U97" s="39">
        <f t="shared" si="13"/>
        <v>0</v>
      </c>
      <c r="V97" s="39" t="b">
        <f t="shared" si="14"/>
        <v>0</v>
      </c>
      <c r="W97" s="39">
        <v>1</v>
      </c>
      <c r="X97" s="39"/>
      <c r="Y97" s="39"/>
      <c r="Z97" s="39"/>
      <c r="AA97" s="39"/>
      <c r="AB97" s="39"/>
    </row>
    <row r="98" spans="1:28" s="17" customFormat="1" ht="15.75" outlineLevel="1">
      <c r="A98" s="26">
        <v>77</v>
      </c>
      <c r="B98" s="27">
        <f t="shared" si="21"/>
        <v>46266</v>
      </c>
      <c r="C98" s="28">
        <f t="shared" si="19"/>
        <v>31</v>
      </c>
      <c r="D98" s="29">
        <f t="shared" si="15"/>
        <v>1080.2078522710297</v>
      </c>
      <c r="E98" s="29">
        <f t="shared" si="16"/>
        <v>0</v>
      </c>
      <c r="F98" s="29">
        <f t="shared" si="17"/>
        <v>1070.2078522710297</v>
      </c>
      <c r="G98" s="29">
        <v>0</v>
      </c>
      <c r="H98" s="29">
        <f t="shared" si="18"/>
        <v>10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5">
        <v>0</v>
      </c>
      <c r="O98" s="25">
        <f t="shared" si="22"/>
        <v>0</v>
      </c>
      <c r="P98" s="29">
        <v>0</v>
      </c>
      <c r="Q98" s="29" t="s">
        <v>46</v>
      </c>
      <c r="R98" s="29" t="s">
        <v>46</v>
      </c>
      <c r="T98" s="39">
        <f t="shared" si="20"/>
        <v>54786.23647670768</v>
      </c>
      <c r="U98" s="39">
        <f t="shared" si="13"/>
        <v>0</v>
      </c>
      <c r="V98" s="39" t="b">
        <f t="shared" si="14"/>
        <v>0</v>
      </c>
      <c r="W98" s="39">
        <v>2</v>
      </c>
      <c r="X98" s="39"/>
      <c r="Y98" s="39"/>
      <c r="Z98" s="39"/>
      <c r="AA98" s="39"/>
      <c r="AB98" s="39"/>
    </row>
    <row r="99" spans="1:28" s="17" customFormat="1" ht="15.75" outlineLevel="1">
      <c r="A99" s="26">
        <v>78</v>
      </c>
      <c r="B99" s="27">
        <f t="shared" si="21"/>
        <v>46296</v>
      </c>
      <c r="C99" s="28">
        <f t="shared" si="19"/>
        <v>30</v>
      </c>
      <c r="D99" s="29">
        <f t="shared" si="15"/>
        <v>1045.685018326803</v>
      </c>
      <c r="E99" s="29">
        <f t="shared" si="16"/>
        <v>0</v>
      </c>
      <c r="F99" s="29">
        <f t="shared" si="17"/>
        <v>1035.685018326803</v>
      </c>
      <c r="G99" s="29">
        <v>0</v>
      </c>
      <c r="H99" s="29">
        <f t="shared" si="18"/>
        <v>10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5">
        <v>0</v>
      </c>
      <c r="O99" s="25">
        <f t="shared" si="22"/>
        <v>0</v>
      </c>
      <c r="P99" s="29">
        <v>0</v>
      </c>
      <c r="Q99" s="29" t="s">
        <v>46</v>
      </c>
      <c r="R99" s="29" t="s">
        <v>46</v>
      </c>
      <c r="T99" s="39">
        <f t="shared" si="20"/>
        <v>54786.23647670768</v>
      </c>
      <c r="U99" s="39">
        <f t="shared" si="13"/>
        <v>0</v>
      </c>
      <c r="V99" s="39" t="b">
        <f t="shared" si="14"/>
        <v>0</v>
      </c>
      <c r="W99" s="39">
        <v>3</v>
      </c>
      <c r="X99" s="39"/>
      <c r="Y99" s="39"/>
      <c r="Z99" s="39"/>
      <c r="AA99" s="39"/>
      <c r="AB99" s="39"/>
    </row>
    <row r="100" spans="1:28" s="17" customFormat="1" ht="15.75" outlineLevel="1">
      <c r="A100" s="26">
        <v>79</v>
      </c>
      <c r="B100" s="27">
        <f t="shared" si="21"/>
        <v>46327</v>
      </c>
      <c r="C100" s="28">
        <f t="shared" si="19"/>
        <v>31</v>
      </c>
      <c r="D100" s="29">
        <f t="shared" si="15"/>
        <v>1080.2078522710297</v>
      </c>
      <c r="E100" s="29">
        <f t="shared" si="16"/>
        <v>0</v>
      </c>
      <c r="F100" s="29">
        <f t="shared" si="17"/>
        <v>1070.2078522710297</v>
      </c>
      <c r="G100" s="29">
        <v>0</v>
      </c>
      <c r="H100" s="29">
        <f t="shared" si="18"/>
        <v>10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5">
        <v>0</v>
      </c>
      <c r="O100" s="25">
        <f t="shared" si="22"/>
        <v>0</v>
      </c>
      <c r="P100" s="29">
        <v>0</v>
      </c>
      <c r="Q100" s="29" t="s">
        <v>46</v>
      </c>
      <c r="R100" s="29" t="s">
        <v>46</v>
      </c>
      <c r="T100" s="39">
        <f t="shared" si="20"/>
        <v>54786.23647670768</v>
      </c>
      <c r="U100" s="39">
        <f t="shared" si="13"/>
        <v>0</v>
      </c>
      <c r="V100" s="39" t="b">
        <f t="shared" si="14"/>
        <v>0</v>
      </c>
      <c r="W100" s="39">
        <v>4</v>
      </c>
      <c r="X100" s="39"/>
      <c r="Y100" s="39"/>
      <c r="Z100" s="39"/>
      <c r="AA100" s="39"/>
      <c r="AB100" s="39"/>
    </row>
    <row r="101" spans="1:28" s="17" customFormat="1" ht="15.75" outlineLevel="1">
      <c r="A101" s="26">
        <v>80</v>
      </c>
      <c r="B101" s="27">
        <f t="shared" si="21"/>
        <v>46357</v>
      </c>
      <c r="C101" s="28">
        <f t="shared" si="19"/>
        <v>30</v>
      </c>
      <c r="D101" s="29">
        <f t="shared" si="15"/>
        <v>1045.685018326803</v>
      </c>
      <c r="E101" s="29">
        <f t="shared" si="16"/>
        <v>0</v>
      </c>
      <c r="F101" s="29">
        <f t="shared" si="17"/>
        <v>1035.685018326803</v>
      </c>
      <c r="G101" s="29">
        <v>0</v>
      </c>
      <c r="H101" s="29">
        <f t="shared" si="18"/>
        <v>10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5">
        <v>0</v>
      </c>
      <c r="O101" s="25">
        <f t="shared" si="22"/>
        <v>0</v>
      </c>
      <c r="P101" s="29">
        <v>0</v>
      </c>
      <c r="Q101" s="29" t="s">
        <v>46</v>
      </c>
      <c r="R101" s="29" t="s">
        <v>46</v>
      </c>
      <c r="T101" s="39">
        <f t="shared" si="20"/>
        <v>54786.23647670768</v>
      </c>
      <c r="U101" s="39">
        <f t="shared" si="13"/>
        <v>0</v>
      </c>
      <c r="V101" s="39" t="b">
        <f t="shared" si="14"/>
        <v>0</v>
      </c>
      <c r="W101" s="39">
        <v>5</v>
      </c>
      <c r="X101" s="39"/>
      <c r="Y101" s="39"/>
      <c r="Z101" s="39"/>
      <c r="AA101" s="39"/>
      <c r="AB101" s="39"/>
    </row>
    <row r="102" spans="1:28" s="17" customFormat="1" ht="15.75" outlineLevel="1">
      <c r="A102" s="26">
        <v>81</v>
      </c>
      <c r="B102" s="27">
        <f t="shared" si="21"/>
        <v>46388</v>
      </c>
      <c r="C102" s="28">
        <f t="shared" si="19"/>
        <v>31</v>
      </c>
      <c r="D102" s="29">
        <f t="shared" si="15"/>
        <v>55866.44432897871</v>
      </c>
      <c r="E102" s="29">
        <f t="shared" si="16"/>
        <v>54786.23647670768</v>
      </c>
      <c r="F102" s="29">
        <f t="shared" si="17"/>
        <v>1070.2078522710297</v>
      </c>
      <c r="G102" s="29">
        <v>0</v>
      </c>
      <c r="H102" s="29">
        <f t="shared" si="18"/>
        <v>10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5">
        <v>0</v>
      </c>
      <c r="O102" s="25">
        <f t="shared" si="22"/>
        <v>0</v>
      </c>
      <c r="P102" s="29">
        <v>0</v>
      </c>
      <c r="Q102" s="29" t="s">
        <v>46</v>
      </c>
      <c r="R102" s="29" t="s">
        <v>46</v>
      </c>
      <c r="T102" s="39">
        <f t="shared" si="20"/>
        <v>0</v>
      </c>
      <c r="U102" s="39">
        <f t="shared" si="13"/>
        <v>54794</v>
      </c>
      <c r="V102" s="39">
        <f t="shared" si="14"/>
        <v>54786.23647670768</v>
      </c>
      <c r="W102" s="39">
        <v>6</v>
      </c>
      <c r="X102" s="39"/>
      <c r="Y102" s="39"/>
      <c r="Z102" s="39"/>
      <c r="AA102" s="39"/>
      <c r="AB102" s="39"/>
    </row>
    <row r="103" spans="1:28" s="17" customFormat="1" ht="15.75" outlineLevel="1">
      <c r="A103" s="26">
        <v>82</v>
      </c>
      <c r="B103" s="27">
        <f t="shared" si="21"/>
        <v>46419</v>
      </c>
      <c r="C103" s="28">
        <f t="shared" si="19"/>
        <v>31</v>
      </c>
      <c r="D103" s="29">
        <f t="shared" si="15"/>
        <v>0</v>
      </c>
      <c r="E103" s="29">
        <f t="shared" si="16"/>
        <v>0</v>
      </c>
      <c r="F103" s="29">
        <f t="shared" si="17"/>
        <v>0</v>
      </c>
      <c r="G103" s="29">
        <v>0</v>
      </c>
      <c r="H103" s="29">
        <f t="shared" si="18"/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5">
        <v>0</v>
      </c>
      <c r="O103" s="25">
        <f t="shared" si="22"/>
        <v>0</v>
      </c>
      <c r="P103" s="29">
        <v>0</v>
      </c>
      <c r="Q103" s="29" t="s">
        <v>46</v>
      </c>
      <c r="R103" s="29" t="s">
        <v>46</v>
      </c>
      <c r="T103" s="39">
        <f t="shared" si="20"/>
        <v>0</v>
      </c>
      <c r="U103" s="39">
        <f t="shared" si="13"/>
        <v>0</v>
      </c>
      <c r="V103" s="39" t="b">
        <f t="shared" si="14"/>
        <v>0</v>
      </c>
      <c r="W103" s="39">
        <v>7</v>
      </c>
      <c r="X103" s="39"/>
      <c r="Y103" s="39"/>
      <c r="Z103" s="39"/>
      <c r="AA103" s="39"/>
      <c r="AB103" s="39"/>
    </row>
    <row r="104" spans="1:28" s="17" customFormat="1" ht="15.75" outlineLevel="1">
      <c r="A104" s="26">
        <v>83</v>
      </c>
      <c r="B104" s="27">
        <f t="shared" si="21"/>
        <v>46447</v>
      </c>
      <c r="C104" s="28">
        <f t="shared" si="19"/>
        <v>28</v>
      </c>
      <c r="D104" s="29">
        <f t="shared" si="15"/>
        <v>0</v>
      </c>
      <c r="E104" s="29">
        <f t="shared" si="16"/>
        <v>0</v>
      </c>
      <c r="F104" s="29">
        <f t="shared" si="17"/>
        <v>0</v>
      </c>
      <c r="G104" s="29">
        <v>0</v>
      </c>
      <c r="H104" s="29">
        <f t="shared" si="18"/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5">
        <v>0</v>
      </c>
      <c r="O104" s="25">
        <f t="shared" si="22"/>
        <v>0</v>
      </c>
      <c r="P104" s="29">
        <v>0</v>
      </c>
      <c r="Q104" s="29" t="s">
        <v>46</v>
      </c>
      <c r="R104" s="29" t="s">
        <v>46</v>
      </c>
      <c r="T104" s="39">
        <f t="shared" si="20"/>
        <v>0</v>
      </c>
      <c r="U104" s="39">
        <f t="shared" si="13"/>
        <v>0</v>
      </c>
      <c r="V104" s="39" t="b">
        <f t="shared" si="14"/>
        <v>0</v>
      </c>
      <c r="W104" s="39">
        <v>8</v>
      </c>
      <c r="X104" s="39"/>
      <c r="Y104" s="39"/>
      <c r="Z104" s="39"/>
      <c r="AA104" s="39"/>
      <c r="AB104" s="39"/>
    </row>
    <row r="105" spans="1:28" s="17" customFormat="1" ht="15.75" outlineLevel="1">
      <c r="A105" s="26">
        <v>84</v>
      </c>
      <c r="B105" s="27">
        <f t="shared" si="21"/>
        <v>46478</v>
      </c>
      <c r="C105" s="28">
        <f t="shared" si="19"/>
        <v>31</v>
      </c>
      <c r="D105" s="29">
        <f t="shared" si="15"/>
        <v>0</v>
      </c>
      <c r="E105" s="29">
        <f t="shared" si="16"/>
        <v>0</v>
      </c>
      <c r="F105" s="29">
        <f t="shared" si="17"/>
        <v>0</v>
      </c>
      <c r="G105" s="29">
        <v>0</v>
      </c>
      <c r="H105" s="29">
        <f t="shared" si="18"/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5">
        <v>0</v>
      </c>
      <c r="O105" s="25">
        <f t="shared" si="22"/>
        <v>0</v>
      </c>
      <c r="P105" s="29">
        <v>0</v>
      </c>
      <c r="Q105" s="29" t="s">
        <v>46</v>
      </c>
      <c r="R105" s="29" t="s">
        <v>46</v>
      </c>
      <c r="T105" s="39">
        <f t="shared" si="20"/>
        <v>0</v>
      </c>
      <c r="U105" s="39">
        <f t="shared" si="13"/>
        <v>0</v>
      </c>
      <c r="V105" s="39" t="b">
        <f t="shared" si="14"/>
        <v>0</v>
      </c>
      <c r="W105" s="39">
        <v>9</v>
      </c>
      <c r="X105" s="39"/>
      <c r="Y105" s="39"/>
      <c r="Z105" s="39"/>
      <c r="AA105" s="39"/>
      <c r="AB105" s="39"/>
    </row>
    <row r="106" spans="1:28" s="17" customFormat="1" ht="15.75" outlineLevel="1">
      <c r="A106" s="26">
        <v>85</v>
      </c>
      <c r="B106" s="27">
        <f t="shared" si="21"/>
        <v>46508</v>
      </c>
      <c r="C106" s="28">
        <f t="shared" si="19"/>
        <v>30</v>
      </c>
      <c r="D106" s="29">
        <f t="shared" si="15"/>
        <v>0</v>
      </c>
      <c r="E106" s="29">
        <f t="shared" si="16"/>
        <v>0</v>
      </c>
      <c r="F106" s="29">
        <f t="shared" si="17"/>
        <v>0</v>
      </c>
      <c r="G106" s="29">
        <v>0</v>
      </c>
      <c r="H106" s="29">
        <f t="shared" si="18"/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5">
        <v>0</v>
      </c>
      <c r="O106" s="25">
        <f t="shared" si="22"/>
        <v>0</v>
      </c>
      <c r="P106" s="29">
        <v>0</v>
      </c>
      <c r="Q106" s="29" t="s">
        <v>46</v>
      </c>
      <c r="R106" s="29" t="s">
        <v>46</v>
      </c>
      <c r="T106" s="39">
        <f t="shared" si="20"/>
        <v>0</v>
      </c>
      <c r="U106" s="39">
        <f t="shared" si="13"/>
        <v>0</v>
      </c>
      <c r="V106" s="39" t="b">
        <f t="shared" si="14"/>
        <v>0</v>
      </c>
      <c r="W106" s="39">
        <v>10</v>
      </c>
      <c r="X106" s="39"/>
      <c r="Y106" s="39"/>
      <c r="Z106" s="39"/>
      <c r="AA106" s="39"/>
      <c r="AB106" s="39"/>
    </row>
    <row r="107" spans="1:28" s="17" customFormat="1" ht="15.75" outlineLevel="1">
      <c r="A107" s="26">
        <v>86</v>
      </c>
      <c r="B107" s="27">
        <f t="shared" si="21"/>
        <v>46539</v>
      </c>
      <c r="C107" s="28">
        <f t="shared" si="19"/>
        <v>31</v>
      </c>
      <c r="D107" s="29">
        <f t="shared" si="15"/>
        <v>0</v>
      </c>
      <c r="E107" s="29">
        <f t="shared" si="16"/>
        <v>0</v>
      </c>
      <c r="F107" s="29">
        <f t="shared" si="17"/>
        <v>0</v>
      </c>
      <c r="G107" s="29">
        <v>0</v>
      </c>
      <c r="H107" s="29">
        <f t="shared" si="18"/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5">
        <v>0</v>
      </c>
      <c r="O107" s="25">
        <f t="shared" si="22"/>
        <v>0</v>
      </c>
      <c r="P107" s="29">
        <v>0</v>
      </c>
      <c r="Q107" s="29" t="s">
        <v>46</v>
      </c>
      <c r="R107" s="29" t="s">
        <v>46</v>
      </c>
      <c r="T107" s="39">
        <f t="shared" si="20"/>
        <v>0</v>
      </c>
      <c r="U107" s="39">
        <f t="shared" si="13"/>
        <v>0</v>
      </c>
      <c r="V107" s="39" t="b">
        <f t="shared" si="14"/>
        <v>0</v>
      </c>
      <c r="W107" s="39">
        <v>11</v>
      </c>
      <c r="X107" s="39"/>
      <c r="Y107" s="39"/>
      <c r="Z107" s="39"/>
      <c r="AA107" s="39"/>
      <c r="AB107" s="39"/>
    </row>
    <row r="108" spans="1:28" s="17" customFormat="1" ht="15.75" outlineLevel="1">
      <c r="A108" s="26">
        <v>87</v>
      </c>
      <c r="B108" s="27">
        <f t="shared" si="21"/>
        <v>46569</v>
      </c>
      <c r="C108" s="28">
        <f t="shared" si="19"/>
        <v>30</v>
      </c>
      <c r="D108" s="29">
        <f t="shared" si="15"/>
        <v>0</v>
      </c>
      <c r="E108" s="29">
        <f t="shared" si="16"/>
        <v>0</v>
      </c>
      <c r="F108" s="29">
        <f t="shared" si="17"/>
        <v>0</v>
      </c>
      <c r="G108" s="29">
        <v>0</v>
      </c>
      <c r="H108" s="29">
        <f t="shared" si="18"/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5">
        <v>0</v>
      </c>
      <c r="O108" s="25">
        <f t="shared" si="22"/>
        <v>0</v>
      </c>
      <c r="P108" s="29">
        <v>0</v>
      </c>
      <c r="Q108" s="29" t="s">
        <v>46</v>
      </c>
      <c r="R108" s="29" t="s">
        <v>46</v>
      </c>
      <c r="T108" s="39">
        <f t="shared" si="20"/>
        <v>0</v>
      </c>
      <c r="U108" s="39">
        <f t="shared" si="13"/>
        <v>0</v>
      </c>
      <c r="V108" s="39" t="b">
        <f t="shared" si="14"/>
        <v>0</v>
      </c>
      <c r="W108" s="39">
        <v>12</v>
      </c>
      <c r="X108" s="39"/>
      <c r="Y108" s="39"/>
      <c r="Z108" s="39"/>
      <c r="AA108" s="39"/>
      <c r="AB108" s="39"/>
    </row>
    <row r="109" spans="1:28" s="17" customFormat="1" ht="15.75" outlineLevel="1">
      <c r="A109" s="26">
        <v>88</v>
      </c>
      <c r="B109" s="27">
        <f t="shared" si="21"/>
        <v>46600</v>
      </c>
      <c r="C109" s="28">
        <f t="shared" si="19"/>
        <v>31</v>
      </c>
      <c r="D109" s="29">
        <f t="shared" si="15"/>
        <v>0</v>
      </c>
      <c r="E109" s="29">
        <f t="shared" si="16"/>
        <v>0</v>
      </c>
      <c r="F109" s="29">
        <f t="shared" si="17"/>
        <v>0</v>
      </c>
      <c r="G109" s="29">
        <v>0</v>
      </c>
      <c r="H109" s="29">
        <f t="shared" si="18"/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5">
        <v>0</v>
      </c>
      <c r="O109" s="25">
        <f t="shared" si="22"/>
        <v>0</v>
      </c>
      <c r="P109" s="29">
        <v>0</v>
      </c>
      <c r="Q109" s="29" t="s">
        <v>46</v>
      </c>
      <c r="R109" s="29" t="s">
        <v>46</v>
      </c>
      <c r="T109" s="39">
        <f t="shared" si="20"/>
        <v>0</v>
      </c>
      <c r="U109" s="39">
        <f t="shared" si="13"/>
        <v>0</v>
      </c>
      <c r="V109" s="39" t="b">
        <f t="shared" si="14"/>
        <v>0</v>
      </c>
      <c r="W109" s="39">
        <v>1</v>
      </c>
      <c r="X109" s="39"/>
      <c r="Y109" s="39"/>
      <c r="Z109" s="39"/>
      <c r="AA109" s="39"/>
      <c r="AB109" s="39"/>
    </row>
    <row r="110" spans="1:28" s="17" customFormat="1" ht="15.75" outlineLevel="1">
      <c r="A110" s="26">
        <v>89</v>
      </c>
      <c r="B110" s="27">
        <f t="shared" si="21"/>
        <v>46631</v>
      </c>
      <c r="C110" s="28">
        <f t="shared" si="19"/>
        <v>31</v>
      </c>
      <c r="D110" s="29">
        <f t="shared" si="15"/>
        <v>0</v>
      </c>
      <c r="E110" s="29">
        <f t="shared" si="16"/>
        <v>0</v>
      </c>
      <c r="F110" s="29">
        <f t="shared" si="17"/>
        <v>0</v>
      </c>
      <c r="G110" s="29">
        <v>0</v>
      </c>
      <c r="H110" s="29">
        <f t="shared" si="18"/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5">
        <v>0</v>
      </c>
      <c r="O110" s="25">
        <f t="shared" si="22"/>
        <v>0</v>
      </c>
      <c r="P110" s="29">
        <v>0</v>
      </c>
      <c r="Q110" s="29" t="s">
        <v>46</v>
      </c>
      <c r="R110" s="29" t="s">
        <v>46</v>
      </c>
      <c r="T110" s="39">
        <f t="shared" si="20"/>
        <v>0</v>
      </c>
      <c r="U110" s="39">
        <f t="shared" si="13"/>
        <v>0</v>
      </c>
      <c r="V110" s="39" t="b">
        <f t="shared" si="14"/>
        <v>0</v>
      </c>
      <c r="W110" s="39">
        <v>2</v>
      </c>
      <c r="X110" s="39"/>
      <c r="Y110" s="39"/>
      <c r="Z110" s="39"/>
      <c r="AA110" s="39"/>
      <c r="AB110" s="39"/>
    </row>
    <row r="111" spans="1:28" s="17" customFormat="1" ht="15.75" outlineLevel="1">
      <c r="A111" s="26">
        <v>90</v>
      </c>
      <c r="B111" s="27">
        <f t="shared" si="21"/>
        <v>46661</v>
      </c>
      <c r="C111" s="28">
        <f t="shared" si="19"/>
        <v>30</v>
      </c>
      <c r="D111" s="29">
        <f t="shared" si="15"/>
        <v>0</v>
      </c>
      <c r="E111" s="29">
        <f t="shared" si="16"/>
        <v>0</v>
      </c>
      <c r="F111" s="29">
        <f t="shared" si="17"/>
        <v>0</v>
      </c>
      <c r="G111" s="29">
        <v>0</v>
      </c>
      <c r="H111" s="29">
        <f t="shared" si="18"/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5">
        <v>0</v>
      </c>
      <c r="O111" s="25">
        <f t="shared" si="22"/>
        <v>0</v>
      </c>
      <c r="P111" s="29">
        <v>0</v>
      </c>
      <c r="Q111" s="29" t="s">
        <v>46</v>
      </c>
      <c r="R111" s="29" t="s">
        <v>46</v>
      </c>
      <c r="T111" s="39">
        <f t="shared" si="20"/>
        <v>0</v>
      </c>
      <c r="U111" s="39">
        <f t="shared" si="13"/>
        <v>0</v>
      </c>
      <c r="V111" s="39" t="b">
        <f t="shared" si="14"/>
        <v>0</v>
      </c>
      <c r="W111" s="39">
        <v>3</v>
      </c>
      <c r="X111" s="39"/>
      <c r="Y111" s="39"/>
      <c r="Z111" s="39"/>
      <c r="AA111" s="39"/>
      <c r="AB111" s="39"/>
    </row>
    <row r="112" spans="1:28" s="17" customFormat="1" ht="15.75" outlineLevel="1">
      <c r="A112" s="26">
        <v>91</v>
      </c>
      <c r="B112" s="27">
        <f t="shared" si="21"/>
        <v>46692</v>
      </c>
      <c r="C112" s="28">
        <f t="shared" si="19"/>
        <v>31</v>
      </c>
      <c r="D112" s="29">
        <f t="shared" si="15"/>
        <v>0</v>
      </c>
      <c r="E112" s="29">
        <f t="shared" si="16"/>
        <v>0</v>
      </c>
      <c r="F112" s="29">
        <f t="shared" si="17"/>
        <v>0</v>
      </c>
      <c r="G112" s="29">
        <v>0</v>
      </c>
      <c r="H112" s="29">
        <f t="shared" si="18"/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5">
        <v>0</v>
      </c>
      <c r="O112" s="25">
        <f t="shared" si="22"/>
        <v>0</v>
      </c>
      <c r="P112" s="29">
        <v>0</v>
      </c>
      <c r="Q112" s="29" t="s">
        <v>46</v>
      </c>
      <c r="R112" s="29" t="s">
        <v>46</v>
      </c>
      <c r="T112" s="39">
        <f t="shared" si="20"/>
        <v>0</v>
      </c>
      <c r="U112" s="39">
        <f t="shared" si="13"/>
        <v>0</v>
      </c>
      <c r="V112" s="39" t="b">
        <f t="shared" si="14"/>
        <v>0</v>
      </c>
      <c r="W112" s="39">
        <v>4</v>
      </c>
      <c r="X112" s="39"/>
      <c r="Y112" s="39"/>
      <c r="Z112" s="39"/>
      <c r="AA112" s="39"/>
      <c r="AB112" s="39"/>
    </row>
    <row r="113" spans="1:28" s="17" customFormat="1" ht="15.75" outlineLevel="1">
      <c r="A113" s="26">
        <v>92</v>
      </c>
      <c r="B113" s="27">
        <f t="shared" si="21"/>
        <v>46722</v>
      </c>
      <c r="C113" s="28">
        <f t="shared" si="19"/>
        <v>30</v>
      </c>
      <c r="D113" s="29">
        <f t="shared" si="15"/>
        <v>0</v>
      </c>
      <c r="E113" s="29">
        <f t="shared" si="16"/>
        <v>0</v>
      </c>
      <c r="F113" s="29">
        <f t="shared" si="17"/>
        <v>0</v>
      </c>
      <c r="G113" s="29">
        <v>0</v>
      </c>
      <c r="H113" s="29">
        <f t="shared" si="18"/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5">
        <v>0</v>
      </c>
      <c r="O113" s="25">
        <f t="shared" si="22"/>
        <v>0</v>
      </c>
      <c r="P113" s="29">
        <v>0</v>
      </c>
      <c r="Q113" s="29" t="s">
        <v>46</v>
      </c>
      <c r="R113" s="29" t="s">
        <v>46</v>
      </c>
      <c r="T113" s="39">
        <f t="shared" si="20"/>
        <v>0</v>
      </c>
      <c r="U113" s="39">
        <f t="shared" si="13"/>
        <v>0</v>
      </c>
      <c r="V113" s="39" t="b">
        <f t="shared" si="14"/>
        <v>0</v>
      </c>
      <c r="W113" s="39">
        <v>5</v>
      </c>
      <c r="X113" s="39"/>
      <c r="Y113" s="39"/>
      <c r="Z113" s="39"/>
      <c r="AA113" s="39"/>
      <c r="AB113" s="39"/>
    </row>
    <row r="114" spans="1:28" s="17" customFormat="1" ht="15.75" outlineLevel="1">
      <c r="A114" s="26">
        <v>93</v>
      </c>
      <c r="B114" s="27">
        <f t="shared" si="21"/>
        <v>46753</v>
      </c>
      <c r="C114" s="28">
        <f t="shared" si="19"/>
        <v>31</v>
      </c>
      <c r="D114" s="29">
        <f t="shared" si="15"/>
        <v>0</v>
      </c>
      <c r="E114" s="29">
        <f t="shared" si="16"/>
        <v>0</v>
      </c>
      <c r="F114" s="29">
        <f t="shared" si="17"/>
        <v>0</v>
      </c>
      <c r="G114" s="29">
        <v>0</v>
      </c>
      <c r="H114" s="29">
        <f t="shared" si="18"/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5">
        <v>0</v>
      </c>
      <c r="O114" s="25">
        <f t="shared" si="22"/>
        <v>0</v>
      </c>
      <c r="P114" s="29">
        <v>0</v>
      </c>
      <c r="Q114" s="29" t="s">
        <v>46</v>
      </c>
      <c r="R114" s="29" t="s">
        <v>46</v>
      </c>
      <c r="T114" s="39">
        <f t="shared" si="20"/>
        <v>0</v>
      </c>
      <c r="U114" s="39">
        <f t="shared" si="13"/>
        <v>54794</v>
      </c>
      <c r="V114" s="39">
        <f t="shared" si="14"/>
        <v>0</v>
      </c>
      <c r="W114" s="39">
        <v>6</v>
      </c>
      <c r="X114" s="39"/>
      <c r="Y114" s="39"/>
      <c r="Z114" s="39"/>
      <c r="AA114" s="39"/>
      <c r="AB114" s="39"/>
    </row>
    <row r="115" spans="1:28" s="17" customFormat="1" ht="15.75" outlineLevel="1">
      <c r="A115" s="26">
        <v>94</v>
      </c>
      <c r="B115" s="27">
        <f t="shared" si="21"/>
        <v>46784</v>
      </c>
      <c r="C115" s="28">
        <f t="shared" si="19"/>
        <v>31</v>
      </c>
      <c r="D115" s="29">
        <f t="shared" si="15"/>
        <v>0</v>
      </c>
      <c r="E115" s="29">
        <f t="shared" si="16"/>
        <v>0</v>
      </c>
      <c r="F115" s="29">
        <f t="shared" si="17"/>
        <v>0</v>
      </c>
      <c r="G115" s="29">
        <v>0</v>
      </c>
      <c r="H115" s="29">
        <f t="shared" si="18"/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5">
        <v>0</v>
      </c>
      <c r="O115" s="25">
        <f t="shared" si="22"/>
        <v>0</v>
      </c>
      <c r="P115" s="29">
        <v>0</v>
      </c>
      <c r="Q115" s="29" t="s">
        <v>46</v>
      </c>
      <c r="R115" s="29" t="s">
        <v>46</v>
      </c>
      <c r="T115" s="39">
        <f t="shared" si="20"/>
        <v>0</v>
      </c>
      <c r="U115" s="39">
        <f t="shared" si="13"/>
        <v>0</v>
      </c>
      <c r="V115" s="39" t="b">
        <f t="shared" si="14"/>
        <v>0</v>
      </c>
      <c r="W115" s="39">
        <v>7</v>
      </c>
      <c r="X115" s="39"/>
      <c r="Y115" s="39"/>
      <c r="Z115" s="39"/>
      <c r="AA115" s="39"/>
      <c r="AB115" s="39"/>
    </row>
    <row r="116" spans="1:28" s="17" customFormat="1" ht="15.75" outlineLevel="1">
      <c r="A116" s="26">
        <v>95</v>
      </c>
      <c r="B116" s="27">
        <f t="shared" si="21"/>
        <v>46813</v>
      </c>
      <c r="C116" s="28">
        <f t="shared" si="19"/>
        <v>29</v>
      </c>
      <c r="D116" s="29">
        <f t="shared" si="15"/>
        <v>0</v>
      </c>
      <c r="E116" s="29">
        <f t="shared" si="16"/>
        <v>0</v>
      </c>
      <c r="F116" s="29">
        <f t="shared" si="17"/>
        <v>0</v>
      </c>
      <c r="G116" s="29">
        <v>0</v>
      </c>
      <c r="H116" s="29">
        <f t="shared" si="18"/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5">
        <v>0</v>
      </c>
      <c r="O116" s="25">
        <f t="shared" si="22"/>
        <v>0</v>
      </c>
      <c r="P116" s="29">
        <v>0</v>
      </c>
      <c r="Q116" s="29" t="s">
        <v>46</v>
      </c>
      <c r="R116" s="29" t="s">
        <v>46</v>
      </c>
      <c r="T116" s="39">
        <f t="shared" si="20"/>
        <v>0</v>
      </c>
      <c r="U116" s="39">
        <f t="shared" si="13"/>
        <v>0</v>
      </c>
      <c r="V116" s="39" t="b">
        <f t="shared" si="14"/>
        <v>0</v>
      </c>
      <c r="W116" s="39">
        <v>8</v>
      </c>
      <c r="X116" s="39"/>
      <c r="Y116" s="39"/>
      <c r="Z116" s="39"/>
      <c r="AA116" s="39"/>
      <c r="AB116" s="39"/>
    </row>
    <row r="117" spans="1:28" s="17" customFormat="1" ht="15.75" outlineLevel="1">
      <c r="A117" s="26">
        <v>96</v>
      </c>
      <c r="B117" s="27">
        <f t="shared" si="21"/>
        <v>46844</v>
      </c>
      <c r="C117" s="28">
        <f t="shared" si="19"/>
        <v>31</v>
      </c>
      <c r="D117" s="29">
        <f t="shared" si="15"/>
        <v>0</v>
      </c>
      <c r="E117" s="29">
        <f t="shared" si="16"/>
        <v>0</v>
      </c>
      <c r="F117" s="29">
        <f t="shared" si="17"/>
        <v>0</v>
      </c>
      <c r="G117" s="29">
        <v>0</v>
      </c>
      <c r="H117" s="29">
        <f t="shared" si="18"/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5">
        <v>0</v>
      </c>
      <c r="O117" s="25">
        <f t="shared" si="22"/>
        <v>0</v>
      </c>
      <c r="P117" s="29">
        <v>0</v>
      </c>
      <c r="Q117" s="29" t="s">
        <v>46</v>
      </c>
      <c r="R117" s="29" t="s">
        <v>46</v>
      </c>
      <c r="T117" s="39">
        <f t="shared" si="20"/>
        <v>0</v>
      </c>
      <c r="U117" s="39">
        <f t="shared" si="13"/>
        <v>0</v>
      </c>
      <c r="V117" s="39" t="b">
        <f t="shared" si="14"/>
        <v>0</v>
      </c>
      <c r="W117" s="39">
        <v>9</v>
      </c>
      <c r="X117" s="39"/>
      <c r="Y117" s="39"/>
      <c r="Z117" s="39"/>
      <c r="AA117" s="39"/>
      <c r="AB117" s="39"/>
    </row>
    <row r="118" spans="1:28" s="17" customFormat="1" ht="15.75" outlineLevel="1">
      <c r="A118" s="26">
        <v>97</v>
      </c>
      <c r="B118" s="27">
        <f t="shared" si="21"/>
        <v>46874</v>
      </c>
      <c r="C118" s="28">
        <f t="shared" si="19"/>
        <v>30</v>
      </c>
      <c r="D118" s="29">
        <f t="shared" si="15"/>
        <v>0</v>
      </c>
      <c r="E118" s="29">
        <f t="shared" si="16"/>
        <v>0</v>
      </c>
      <c r="F118" s="29">
        <f t="shared" si="17"/>
        <v>0</v>
      </c>
      <c r="G118" s="29">
        <v>0</v>
      </c>
      <c r="H118" s="29">
        <f t="shared" si="18"/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5">
        <v>0</v>
      </c>
      <c r="O118" s="25">
        <f t="shared" si="22"/>
        <v>0</v>
      </c>
      <c r="P118" s="29">
        <v>0</v>
      </c>
      <c r="Q118" s="29" t="s">
        <v>46</v>
      </c>
      <c r="R118" s="29" t="s">
        <v>46</v>
      </c>
      <c r="T118" s="39">
        <f t="shared" si="20"/>
        <v>0</v>
      </c>
      <c r="U118" s="39">
        <f t="shared" si="13"/>
        <v>0</v>
      </c>
      <c r="V118" s="39" t="b">
        <f t="shared" si="14"/>
        <v>0</v>
      </c>
      <c r="W118" s="39">
        <v>10</v>
      </c>
      <c r="X118" s="39"/>
      <c r="Y118" s="39"/>
      <c r="Z118" s="39"/>
      <c r="AA118" s="39"/>
      <c r="AB118" s="39"/>
    </row>
    <row r="119" spans="1:28" s="17" customFormat="1" ht="15.75" outlineLevel="1">
      <c r="A119" s="26">
        <v>98</v>
      </c>
      <c r="B119" s="27">
        <f t="shared" si="21"/>
        <v>46905</v>
      </c>
      <c r="C119" s="28">
        <f t="shared" si="19"/>
        <v>31</v>
      </c>
      <c r="D119" s="29">
        <f t="shared" si="15"/>
        <v>0</v>
      </c>
      <c r="E119" s="29">
        <f t="shared" si="16"/>
        <v>0</v>
      </c>
      <c r="F119" s="29">
        <f t="shared" si="17"/>
        <v>0</v>
      </c>
      <c r="G119" s="29">
        <v>0</v>
      </c>
      <c r="H119" s="29">
        <f t="shared" si="18"/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5">
        <v>0</v>
      </c>
      <c r="O119" s="25">
        <f t="shared" si="22"/>
        <v>0</v>
      </c>
      <c r="P119" s="29">
        <v>0</v>
      </c>
      <c r="Q119" s="29" t="s">
        <v>46</v>
      </c>
      <c r="R119" s="29" t="s">
        <v>46</v>
      </c>
      <c r="T119" s="39">
        <f t="shared" si="20"/>
        <v>0</v>
      </c>
      <c r="U119" s="39">
        <f aca="true" t="shared" si="23" ref="U119:U150">IF(MONTH(B119)=1,$F$12,0)</f>
        <v>0</v>
      </c>
      <c r="V119" s="39" t="b">
        <f t="shared" si="14"/>
        <v>0</v>
      </c>
      <c r="W119" s="39">
        <v>11</v>
      </c>
      <c r="X119" s="39"/>
      <c r="Y119" s="39"/>
      <c r="Z119" s="39"/>
      <c r="AA119" s="39"/>
      <c r="AB119" s="39"/>
    </row>
    <row r="120" spans="1:28" s="17" customFormat="1" ht="15.75" outlineLevel="1">
      <c r="A120" s="26">
        <v>99</v>
      </c>
      <c r="B120" s="27">
        <f t="shared" si="21"/>
        <v>46935</v>
      </c>
      <c r="C120" s="28">
        <f t="shared" si="19"/>
        <v>30</v>
      </c>
      <c r="D120" s="29">
        <f t="shared" si="15"/>
        <v>0</v>
      </c>
      <c r="E120" s="29">
        <f aca="true" t="shared" si="24" ref="E120:E151">IF(V120=FALSE,IF(U120&gt;0,(U120-T119*$F$9)/(1-$F$9),0),V120)</f>
        <v>0</v>
      </c>
      <c r="F120" s="29">
        <f aca="true" t="shared" si="25" ref="F120:F151">T119*$F$9/365*C120</f>
        <v>0</v>
      </c>
      <c r="G120" s="29">
        <v>0</v>
      </c>
      <c r="H120" s="29">
        <f t="shared" si="18"/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5">
        <v>0</v>
      </c>
      <c r="O120" s="25">
        <f t="shared" si="22"/>
        <v>0</v>
      </c>
      <c r="P120" s="29">
        <v>0</v>
      </c>
      <c r="Q120" s="29" t="s">
        <v>46</v>
      </c>
      <c r="R120" s="29" t="s">
        <v>46</v>
      </c>
      <c r="T120" s="39">
        <f t="shared" si="20"/>
        <v>0</v>
      </c>
      <c r="U120" s="39">
        <f t="shared" si="23"/>
        <v>0</v>
      </c>
      <c r="V120" s="39" t="b">
        <f t="shared" si="14"/>
        <v>0</v>
      </c>
      <c r="W120" s="39">
        <v>12</v>
      </c>
      <c r="X120" s="39"/>
      <c r="Y120" s="39"/>
      <c r="Z120" s="39"/>
      <c r="AA120" s="39"/>
      <c r="AB120" s="39"/>
    </row>
    <row r="121" spans="1:28" s="17" customFormat="1" ht="15.75" outlineLevel="1">
      <c r="A121" s="26">
        <v>100</v>
      </c>
      <c r="B121" s="27">
        <f t="shared" si="21"/>
        <v>46966</v>
      </c>
      <c r="C121" s="28">
        <f t="shared" si="19"/>
        <v>31</v>
      </c>
      <c r="D121" s="29">
        <f t="shared" si="15"/>
        <v>0</v>
      </c>
      <c r="E121" s="29">
        <f t="shared" si="24"/>
        <v>0</v>
      </c>
      <c r="F121" s="29">
        <f t="shared" si="25"/>
        <v>0</v>
      </c>
      <c r="G121" s="29">
        <v>0</v>
      </c>
      <c r="H121" s="29">
        <f t="shared" si="18"/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5">
        <v>0</v>
      </c>
      <c r="O121" s="25">
        <f t="shared" si="22"/>
        <v>0</v>
      </c>
      <c r="P121" s="29">
        <v>0</v>
      </c>
      <c r="Q121" s="29" t="s">
        <v>46</v>
      </c>
      <c r="R121" s="29" t="s">
        <v>46</v>
      </c>
      <c r="T121" s="39">
        <f t="shared" si="20"/>
        <v>0</v>
      </c>
      <c r="U121" s="39">
        <f t="shared" si="23"/>
        <v>0</v>
      </c>
      <c r="V121" s="39" t="b">
        <f t="shared" si="14"/>
        <v>0</v>
      </c>
      <c r="W121" s="39">
        <v>1</v>
      </c>
      <c r="X121" s="39"/>
      <c r="Y121" s="39"/>
      <c r="Z121" s="39"/>
      <c r="AA121" s="39"/>
      <c r="AB121" s="39"/>
    </row>
    <row r="122" spans="1:28" s="17" customFormat="1" ht="15.75" outlineLevel="1">
      <c r="A122" s="26">
        <v>101</v>
      </c>
      <c r="B122" s="27">
        <f t="shared" si="21"/>
        <v>46997</v>
      </c>
      <c r="C122" s="28">
        <f t="shared" si="19"/>
        <v>31</v>
      </c>
      <c r="D122" s="29">
        <f t="shared" si="15"/>
        <v>0</v>
      </c>
      <c r="E122" s="29">
        <f t="shared" si="24"/>
        <v>0</v>
      </c>
      <c r="F122" s="29">
        <f t="shared" si="25"/>
        <v>0</v>
      </c>
      <c r="G122" s="29">
        <v>0</v>
      </c>
      <c r="H122" s="29">
        <f t="shared" si="18"/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5">
        <v>0</v>
      </c>
      <c r="O122" s="25">
        <f t="shared" si="22"/>
        <v>0</v>
      </c>
      <c r="P122" s="29">
        <v>0</v>
      </c>
      <c r="Q122" s="29" t="s">
        <v>46</v>
      </c>
      <c r="R122" s="29" t="s">
        <v>46</v>
      </c>
      <c r="T122" s="39">
        <f t="shared" si="20"/>
        <v>0</v>
      </c>
      <c r="U122" s="39">
        <f t="shared" si="23"/>
        <v>0</v>
      </c>
      <c r="V122" s="39" t="b">
        <f t="shared" si="14"/>
        <v>0</v>
      </c>
      <c r="W122" s="39">
        <v>2</v>
      </c>
      <c r="X122" s="39"/>
      <c r="Y122" s="39"/>
      <c r="Z122" s="39"/>
      <c r="AA122" s="39"/>
      <c r="AB122" s="39"/>
    </row>
    <row r="123" spans="1:28" s="17" customFormat="1" ht="15.75" outlineLevel="1">
      <c r="A123" s="26">
        <v>102</v>
      </c>
      <c r="B123" s="27">
        <f t="shared" si="21"/>
        <v>47027</v>
      </c>
      <c r="C123" s="28">
        <f t="shared" si="19"/>
        <v>30</v>
      </c>
      <c r="D123" s="29">
        <f t="shared" si="15"/>
        <v>0</v>
      </c>
      <c r="E123" s="29">
        <f t="shared" si="24"/>
        <v>0</v>
      </c>
      <c r="F123" s="29">
        <f t="shared" si="25"/>
        <v>0</v>
      </c>
      <c r="G123" s="29">
        <v>0</v>
      </c>
      <c r="H123" s="29">
        <f t="shared" si="18"/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5">
        <v>0</v>
      </c>
      <c r="O123" s="25">
        <f t="shared" si="22"/>
        <v>0</v>
      </c>
      <c r="P123" s="29">
        <v>0</v>
      </c>
      <c r="Q123" s="29" t="s">
        <v>46</v>
      </c>
      <c r="R123" s="29" t="s">
        <v>46</v>
      </c>
      <c r="T123" s="39">
        <f t="shared" si="20"/>
        <v>0</v>
      </c>
      <c r="U123" s="39">
        <f t="shared" si="23"/>
        <v>0</v>
      </c>
      <c r="V123" s="39" t="b">
        <f t="shared" si="14"/>
        <v>0</v>
      </c>
      <c r="W123" s="39">
        <v>3</v>
      </c>
      <c r="X123" s="39"/>
      <c r="Y123" s="39"/>
      <c r="Z123" s="39"/>
      <c r="AA123" s="39"/>
      <c r="AB123" s="39"/>
    </row>
    <row r="124" spans="1:28" s="17" customFormat="1" ht="15.75" outlineLevel="1">
      <c r="A124" s="26">
        <v>103</v>
      </c>
      <c r="B124" s="27">
        <f t="shared" si="21"/>
        <v>47058</v>
      </c>
      <c r="C124" s="28">
        <f t="shared" si="19"/>
        <v>31</v>
      </c>
      <c r="D124" s="29">
        <f t="shared" si="15"/>
        <v>0</v>
      </c>
      <c r="E124" s="29">
        <f t="shared" si="24"/>
        <v>0</v>
      </c>
      <c r="F124" s="29">
        <f t="shared" si="25"/>
        <v>0</v>
      </c>
      <c r="G124" s="29">
        <v>0</v>
      </c>
      <c r="H124" s="29">
        <f t="shared" si="18"/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5">
        <v>0</v>
      </c>
      <c r="O124" s="25">
        <f t="shared" si="22"/>
        <v>0</v>
      </c>
      <c r="P124" s="29">
        <v>0</v>
      </c>
      <c r="Q124" s="29" t="s">
        <v>46</v>
      </c>
      <c r="R124" s="29" t="s">
        <v>46</v>
      </c>
      <c r="T124" s="39">
        <f t="shared" si="20"/>
        <v>0</v>
      </c>
      <c r="U124" s="39">
        <f t="shared" si="23"/>
        <v>0</v>
      </c>
      <c r="V124" s="39" t="b">
        <f t="shared" si="14"/>
        <v>0</v>
      </c>
      <c r="W124" s="39">
        <v>4</v>
      </c>
      <c r="X124" s="39"/>
      <c r="Y124" s="39"/>
      <c r="Z124" s="39"/>
      <c r="AA124" s="39"/>
      <c r="AB124" s="39"/>
    </row>
    <row r="125" spans="1:28" s="17" customFormat="1" ht="15.75" outlineLevel="1">
      <c r="A125" s="26">
        <v>104</v>
      </c>
      <c r="B125" s="27">
        <f t="shared" si="21"/>
        <v>47088</v>
      </c>
      <c r="C125" s="28">
        <f t="shared" si="19"/>
        <v>30</v>
      </c>
      <c r="D125" s="29">
        <f t="shared" si="15"/>
        <v>0</v>
      </c>
      <c r="E125" s="29">
        <f t="shared" si="24"/>
        <v>0</v>
      </c>
      <c r="F125" s="29">
        <f t="shared" si="25"/>
        <v>0</v>
      </c>
      <c r="G125" s="29">
        <v>0</v>
      </c>
      <c r="H125" s="29">
        <f t="shared" si="18"/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5">
        <v>0</v>
      </c>
      <c r="O125" s="25">
        <f t="shared" si="22"/>
        <v>0</v>
      </c>
      <c r="P125" s="29">
        <v>0</v>
      </c>
      <c r="Q125" s="29" t="s">
        <v>46</v>
      </c>
      <c r="R125" s="29" t="s">
        <v>46</v>
      </c>
      <c r="T125" s="39">
        <f t="shared" si="20"/>
        <v>0</v>
      </c>
      <c r="U125" s="39">
        <f t="shared" si="23"/>
        <v>0</v>
      </c>
      <c r="V125" s="39" t="b">
        <f t="shared" si="14"/>
        <v>0</v>
      </c>
      <c r="W125" s="39">
        <v>5</v>
      </c>
      <c r="X125" s="39"/>
      <c r="Y125" s="39"/>
      <c r="Z125" s="39"/>
      <c r="AA125" s="39"/>
      <c r="AB125" s="39"/>
    </row>
    <row r="126" spans="1:28" s="17" customFormat="1" ht="15.75" outlineLevel="1">
      <c r="A126" s="26">
        <v>105</v>
      </c>
      <c r="B126" s="27">
        <f t="shared" si="21"/>
        <v>47119</v>
      </c>
      <c r="C126" s="28">
        <f t="shared" si="19"/>
        <v>31</v>
      </c>
      <c r="D126" s="29">
        <f t="shared" si="15"/>
        <v>0</v>
      </c>
      <c r="E126" s="29">
        <f t="shared" si="24"/>
        <v>0</v>
      </c>
      <c r="F126" s="29">
        <f t="shared" si="25"/>
        <v>0</v>
      </c>
      <c r="G126" s="29">
        <v>0</v>
      </c>
      <c r="H126" s="29">
        <f t="shared" si="18"/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5">
        <v>0</v>
      </c>
      <c r="O126" s="25">
        <f t="shared" si="22"/>
        <v>0</v>
      </c>
      <c r="P126" s="29">
        <v>0</v>
      </c>
      <c r="Q126" s="29" t="s">
        <v>46</v>
      </c>
      <c r="R126" s="29" t="s">
        <v>46</v>
      </c>
      <c r="T126" s="39">
        <f t="shared" si="20"/>
        <v>0</v>
      </c>
      <c r="U126" s="39">
        <f t="shared" si="23"/>
        <v>54794</v>
      </c>
      <c r="V126" s="39">
        <f t="shared" si="14"/>
        <v>0</v>
      </c>
      <c r="W126" s="39">
        <v>6</v>
      </c>
      <c r="X126" s="39"/>
      <c r="Y126" s="39"/>
      <c r="Z126" s="39"/>
      <c r="AA126" s="39"/>
      <c r="AB126" s="39"/>
    </row>
    <row r="127" spans="1:28" s="17" customFormat="1" ht="15.75" outlineLevel="1">
      <c r="A127" s="26">
        <v>106</v>
      </c>
      <c r="B127" s="27">
        <f t="shared" si="21"/>
        <v>47150</v>
      </c>
      <c r="C127" s="28">
        <f t="shared" si="19"/>
        <v>31</v>
      </c>
      <c r="D127" s="29">
        <f t="shared" si="15"/>
        <v>0</v>
      </c>
      <c r="E127" s="29">
        <f t="shared" si="24"/>
        <v>0</v>
      </c>
      <c r="F127" s="29">
        <f t="shared" si="25"/>
        <v>0</v>
      </c>
      <c r="G127" s="29">
        <v>0</v>
      </c>
      <c r="H127" s="29">
        <f t="shared" si="18"/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5">
        <v>0</v>
      </c>
      <c r="O127" s="25">
        <f t="shared" si="22"/>
        <v>0</v>
      </c>
      <c r="P127" s="29">
        <v>0</v>
      </c>
      <c r="Q127" s="29" t="s">
        <v>46</v>
      </c>
      <c r="R127" s="29" t="s">
        <v>46</v>
      </c>
      <c r="T127" s="39">
        <f t="shared" si="20"/>
        <v>0</v>
      </c>
      <c r="U127" s="39">
        <f t="shared" si="23"/>
        <v>0</v>
      </c>
      <c r="V127" s="39" t="b">
        <f t="shared" si="14"/>
        <v>0</v>
      </c>
      <c r="W127" s="39">
        <v>7</v>
      </c>
      <c r="X127" s="39"/>
      <c r="Y127" s="39"/>
      <c r="Z127" s="39"/>
      <c r="AA127" s="39"/>
      <c r="AB127" s="39"/>
    </row>
    <row r="128" spans="1:28" s="17" customFormat="1" ht="15.75" outlineLevel="1">
      <c r="A128" s="26">
        <v>107</v>
      </c>
      <c r="B128" s="27">
        <f t="shared" si="21"/>
        <v>47178</v>
      </c>
      <c r="C128" s="28">
        <f t="shared" si="19"/>
        <v>28</v>
      </c>
      <c r="D128" s="29">
        <f t="shared" si="15"/>
        <v>0</v>
      </c>
      <c r="E128" s="29">
        <f t="shared" si="24"/>
        <v>0</v>
      </c>
      <c r="F128" s="29">
        <f t="shared" si="25"/>
        <v>0</v>
      </c>
      <c r="G128" s="29">
        <v>0</v>
      </c>
      <c r="H128" s="29">
        <f t="shared" si="18"/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5">
        <v>0</v>
      </c>
      <c r="O128" s="25">
        <f t="shared" si="22"/>
        <v>0</v>
      </c>
      <c r="P128" s="29">
        <v>0</v>
      </c>
      <c r="Q128" s="29" t="s">
        <v>46</v>
      </c>
      <c r="R128" s="29" t="s">
        <v>46</v>
      </c>
      <c r="T128" s="39">
        <f t="shared" si="20"/>
        <v>0</v>
      </c>
      <c r="U128" s="39">
        <f t="shared" si="23"/>
        <v>0</v>
      </c>
      <c r="V128" s="39" t="b">
        <f t="shared" si="14"/>
        <v>0</v>
      </c>
      <c r="W128" s="39">
        <v>8</v>
      </c>
      <c r="X128" s="39"/>
      <c r="Y128" s="39"/>
      <c r="Z128" s="39"/>
      <c r="AA128" s="39"/>
      <c r="AB128" s="39"/>
    </row>
    <row r="129" spans="1:28" s="17" customFormat="1" ht="15.75" outlineLevel="1">
      <c r="A129" s="26">
        <v>108</v>
      </c>
      <c r="B129" s="27">
        <f t="shared" si="21"/>
        <v>47209</v>
      </c>
      <c r="C129" s="28">
        <f t="shared" si="19"/>
        <v>31</v>
      </c>
      <c r="D129" s="29">
        <f t="shared" si="15"/>
        <v>0</v>
      </c>
      <c r="E129" s="29">
        <f t="shared" si="24"/>
        <v>0</v>
      </c>
      <c r="F129" s="29">
        <f t="shared" si="25"/>
        <v>0</v>
      </c>
      <c r="G129" s="29">
        <v>0</v>
      </c>
      <c r="H129" s="29">
        <f t="shared" si="18"/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5">
        <v>0</v>
      </c>
      <c r="O129" s="25">
        <f t="shared" si="22"/>
        <v>0</v>
      </c>
      <c r="P129" s="29">
        <v>0</v>
      </c>
      <c r="Q129" s="29" t="s">
        <v>46</v>
      </c>
      <c r="R129" s="29" t="s">
        <v>46</v>
      </c>
      <c r="T129" s="39">
        <f t="shared" si="20"/>
        <v>0</v>
      </c>
      <c r="U129" s="39">
        <f t="shared" si="23"/>
        <v>0</v>
      </c>
      <c r="V129" s="39" t="b">
        <f t="shared" si="14"/>
        <v>0</v>
      </c>
      <c r="W129" s="39">
        <v>9</v>
      </c>
      <c r="X129" s="39"/>
      <c r="Y129" s="39"/>
      <c r="Z129" s="39"/>
      <c r="AA129" s="39"/>
      <c r="AB129" s="39"/>
    </row>
    <row r="130" spans="1:28" s="17" customFormat="1" ht="15.75" outlineLevel="1">
      <c r="A130" s="26">
        <v>109</v>
      </c>
      <c r="B130" s="27">
        <f t="shared" si="21"/>
        <v>47239</v>
      </c>
      <c r="C130" s="28">
        <f t="shared" si="19"/>
        <v>30</v>
      </c>
      <c r="D130" s="29">
        <f t="shared" si="15"/>
        <v>0</v>
      </c>
      <c r="E130" s="29">
        <f t="shared" si="24"/>
        <v>0</v>
      </c>
      <c r="F130" s="29">
        <f t="shared" si="25"/>
        <v>0</v>
      </c>
      <c r="G130" s="29">
        <v>0</v>
      </c>
      <c r="H130" s="29">
        <f t="shared" si="18"/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5">
        <v>0</v>
      </c>
      <c r="O130" s="25">
        <f t="shared" si="22"/>
        <v>0</v>
      </c>
      <c r="P130" s="29">
        <v>0</v>
      </c>
      <c r="Q130" s="29" t="s">
        <v>46</v>
      </c>
      <c r="R130" s="29" t="s">
        <v>46</v>
      </c>
      <c r="T130" s="39">
        <f t="shared" si="20"/>
        <v>0</v>
      </c>
      <c r="U130" s="39">
        <f t="shared" si="23"/>
        <v>0</v>
      </c>
      <c r="V130" s="39" t="b">
        <f t="shared" si="14"/>
        <v>0</v>
      </c>
      <c r="W130" s="39">
        <v>10</v>
      </c>
      <c r="X130" s="39"/>
      <c r="Y130" s="39"/>
      <c r="Z130" s="39"/>
      <c r="AA130" s="39"/>
      <c r="AB130" s="39"/>
    </row>
    <row r="131" spans="1:28" s="17" customFormat="1" ht="15.75" outlineLevel="1">
      <c r="A131" s="26">
        <v>110</v>
      </c>
      <c r="B131" s="27">
        <f t="shared" si="21"/>
        <v>47270</v>
      </c>
      <c r="C131" s="28">
        <f t="shared" si="19"/>
        <v>31</v>
      </c>
      <c r="D131" s="29">
        <f t="shared" si="15"/>
        <v>0</v>
      </c>
      <c r="E131" s="29">
        <f t="shared" si="24"/>
        <v>0</v>
      </c>
      <c r="F131" s="29">
        <f t="shared" si="25"/>
        <v>0</v>
      </c>
      <c r="G131" s="29">
        <v>0</v>
      </c>
      <c r="H131" s="29">
        <f t="shared" si="18"/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5">
        <v>0</v>
      </c>
      <c r="O131" s="25">
        <f t="shared" si="22"/>
        <v>0</v>
      </c>
      <c r="P131" s="29">
        <v>0</v>
      </c>
      <c r="Q131" s="29" t="s">
        <v>46</v>
      </c>
      <c r="R131" s="29" t="s">
        <v>46</v>
      </c>
      <c r="T131" s="39">
        <f t="shared" si="20"/>
        <v>0</v>
      </c>
      <c r="U131" s="39">
        <f t="shared" si="23"/>
        <v>0</v>
      </c>
      <c r="V131" s="39" t="b">
        <f t="shared" si="14"/>
        <v>0</v>
      </c>
      <c r="W131" s="39">
        <v>11</v>
      </c>
      <c r="X131" s="39"/>
      <c r="Y131" s="39"/>
      <c r="Z131" s="39"/>
      <c r="AA131" s="39"/>
      <c r="AB131" s="39"/>
    </row>
    <row r="132" spans="1:28" s="17" customFormat="1" ht="15.75" outlineLevel="1">
      <c r="A132" s="26">
        <v>111</v>
      </c>
      <c r="B132" s="27">
        <f t="shared" si="21"/>
        <v>47300</v>
      </c>
      <c r="C132" s="28">
        <f t="shared" si="19"/>
        <v>30</v>
      </c>
      <c r="D132" s="29">
        <f t="shared" si="15"/>
        <v>0</v>
      </c>
      <c r="E132" s="29">
        <f t="shared" si="24"/>
        <v>0</v>
      </c>
      <c r="F132" s="29">
        <f t="shared" si="25"/>
        <v>0</v>
      </c>
      <c r="G132" s="29">
        <v>0</v>
      </c>
      <c r="H132" s="29">
        <f t="shared" si="18"/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5">
        <v>0</v>
      </c>
      <c r="O132" s="25">
        <f t="shared" si="22"/>
        <v>0</v>
      </c>
      <c r="P132" s="29">
        <v>0</v>
      </c>
      <c r="Q132" s="29" t="s">
        <v>46</v>
      </c>
      <c r="R132" s="29" t="s">
        <v>46</v>
      </c>
      <c r="T132" s="39">
        <f t="shared" si="20"/>
        <v>0</v>
      </c>
      <c r="U132" s="39">
        <f t="shared" si="23"/>
        <v>0</v>
      </c>
      <c r="V132" s="39" t="b">
        <f t="shared" si="14"/>
        <v>0</v>
      </c>
      <c r="W132" s="39">
        <v>12</v>
      </c>
      <c r="X132" s="39"/>
      <c r="Y132" s="39"/>
      <c r="Z132" s="39"/>
      <c r="AA132" s="39"/>
      <c r="AB132" s="39"/>
    </row>
    <row r="133" spans="1:28" s="17" customFormat="1" ht="15.75" outlineLevel="1">
      <c r="A133" s="26">
        <v>112</v>
      </c>
      <c r="B133" s="27">
        <f t="shared" si="21"/>
        <v>47331</v>
      </c>
      <c r="C133" s="28">
        <f t="shared" si="19"/>
        <v>31</v>
      </c>
      <c r="D133" s="29">
        <f t="shared" si="15"/>
        <v>0</v>
      </c>
      <c r="E133" s="29">
        <f t="shared" si="24"/>
        <v>0</v>
      </c>
      <c r="F133" s="29">
        <f t="shared" si="25"/>
        <v>0</v>
      </c>
      <c r="G133" s="29">
        <v>0</v>
      </c>
      <c r="H133" s="29">
        <f t="shared" si="18"/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5">
        <v>0</v>
      </c>
      <c r="O133" s="25">
        <f t="shared" si="22"/>
        <v>0</v>
      </c>
      <c r="P133" s="29">
        <v>0</v>
      </c>
      <c r="Q133" s="29" t="s">
        <v>46</v>
      </c>
      <c r="R133" s="29" t="s">
        <v>46</v>
      </c>
      <c r="T133" s="39">
        <f t="shared" si="20"/>
        <v>0</v>
      </c>
      <c r="U133" s="39">
        <f t="shared" si="23"/>
        <v>0</v>
      </c>
      <c r="V133" s="39" t="b">
        <f t="shared" si="14"/>
        <v>0</v>
      </c>
      <c r="W133" s="39">
        <v>1</v>
      </c>
      <c r="X133" s="39"/>
      <c r="Y133" s="39"/>
      <c r="Z133" s="39"/>
      <c r="AA133" s="39"/>
      <c r="AB133" s="39"/>
    </row>
    <row r="134" spans="1:28" s="17" customFormat="1" ht="15.75" outlineLevel="1">
      <c r="A134" s="26">
        <v>113</v>
      </c>
      <c r="B134" s="27">
        <f t="shared" si="21"/>
        <v>47362</v>
      </c>
      <c r="C134" s="28">
        <f t="shared" si="19"/>
        <v>31</v>
      </c>
      <c r="D134" s="29">
        <f t="shared" si="15"/>
        <v>0</v>
      </c>
      <c r="E134" s="29">
        <f t="shared" si="24"/>
        <v>0</v>
      </c>
      <c r="F134" s="29">
        <f t="shared" si="25"/>
        <v>0</v>
      </c>
      <c r="G134" s="29">
        <v>0</v>
      </c>
      <c r="H134" s="29">
        <f t="shared" si="18"/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5">
        <v>0</v>
      </c>
      <c r="O134" s="25">
        <f t="shared" si="22"/>
        <v>0</v>
      </c>
      <c r="P134" s="29">
        <v>0</v>
      </c>
      <c r="Q134" s="29" t="s">
        <v>46</v>
      </c>
      <c r="R134" s="29" t="s">
        <v>46</v>
      </c>
      <c r="T134" s="39">
        <f t="shared" si="20"/>
        <v>0</v>
      </c>
      <c r="U134" s="39">
        <f t="shared" si="23"/>
        <v>0</v>
      </c>
      <c r="V134" s="39" t="b">
        <f t="shared" si="14"/>
        <v>0</v>
      </c>
      <c r="W134" s="39">
        <v>2</v>
      </c>
      <c r="X134" s="39"/>
      <c r="Y134" s="39"/>
      <c r="Z134" s="39"/>
      <c r="AA134" s="39"/>
      <c r="AB134" s="39"/>
    </row>
    <row r="135" spans="1:28" s="17" customFormat="1" ht="15.75" outlineLevel="1">
      <c r="A135" s="26">
        <v>114</v>
      </c>
      <c r="B135" s="27">
        <f t="shared" si="21"/>
        <v>47392</v>
      </c>
      <c r="C135" s="28">
        <f t="shared" si="19"/>
        <v>30</v>
      </c>
      <c r="D135" s="29">
        <f t="shared" si="15"/>
        <v>0</v>
      </c>
      <c r="E135" s="29">
        <f t="shared" si="24"/>
        <v>0</v>
      </c>
      <c r="F135" s="29">
        <f t="shared" si="25"/>
        <v>0</v>
      </c>
      <c r="G135" s="29">
        <v>0</v>
      </c>
      <c r="H135" s="29">
        <f t="shared" si="18"/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5">
        <v>0</v>
      </c>
      <c r="O135" s="25">
        <f t="shared" si="22"/>
        <v>0</v>
      </c>
      <c r="P135" s="29">
        <v>0</v>
      </c>
      <c r="Q135" s="29" t="s">
        <v>46</v>
      </c>
      <c r="R135" s="29" t="s">
        <v>46</v>
      </c>
      <c r="T135" s="39">
        <f t="shared" si="20"/>
        <v>0</v>
      </c>
      <c r="U135" s="39">
        <f t="shared" si="23"/>
        <v>0</v>
      </c>
      <c r="V135" s="39" t="b">
        <f t="shared" si="14"/>
        <v>0</v>
      </c>
      <c r="W135" s="39">
        <v>3</v>
      </c>
      <c r="X135" s="39"/>
      <c r="Y135" s="39"/>
      <c r="Z135" s="39"/>
      <c r="AA135" s="39"/>
      <c r="AB135" s="39"/>
    </row>
    <row r="136" spans="1:28" s="17" customFormat="1" ht="15.75" outlineLevel="1">
      <c r="A136" s="26">
        <v>115</v>
      </c>
      <c r="B136" s="27">
        <f t="shared" si="21"/>
        <v>47423</v>
      </c>
      <c r="C136" s="28">
        <f t="shared" si="19"/>
        <v>31</v>
      </c>
      <c r="D136" s="29">
        <f t="shared" si="15"/>
        <v>0</v>
      </c>
      <c r="E136" s="29">
        <f t="shared" si="24"/>
        <v>0</v>
      </c>
      <c r="F136" s="29">
        <f t="shared" si="25"/>
        <v>0</v>
      </c>
      <c r="G136" s="29">
        <v>0</v>
      </c>
      <c r="H136" s="29">
        <f t="shared" si="18"/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5">
        <v>0</v>
      </c>
      <c r="O136" s="25">
        <f t="shared" si="22"/>
        <v>0</v>
      </c>
      <c r="P136" s="29">
        <v>0</v>
      </c>
      <c r="Q136" s="29" t="s">
        <v>46</v>
      </c>
      <c r="R136" s="29" t="s">
        <v>46</v>
      </c>
      <c r="T136" s="39">
        <f t="shared" si="20"/>
        <v>0</v>
      </c>
      <c r="U136" s="39">
        <f t="shared" si="23"/>
        <v>0</v>
      </c>
      <c r="V136" s="39" t="b">
        <f t="shared" si="14"/>
        <v>0</v>
      </c>
      <c r="W136" s="39">
        <v>4</v>
      </c>
      <c r="X136" s="39"/>
      <c r="Y136" s="39"/>
      <c r="Z136" s="39"/>
      <c r="AA136" s="39"/>
      <c r="AB136" s="39"/>
    </row>
    <row r="137" spans="1:28" s="17" customFormat="1" ht="15.75" outlineLevel="1">
      <c r="A137" s="26">
        <v>116</v>
      </c>
      <c r="B137" s="27">
        <f t="shared" si="21"/>
        <v>47453</v>
      </c>
      <c r="C137" s="28">
        <f t="shared" si="19"/>
        <v>30</v>
      </c>
      <c r="D137" s="29">
        <f t="shared" si="15"/>
        <v>0</v>
      </c>
      <c r="E137" s="29">
        <f t="shared" si="24"/>
        <v>0</v>
      </c>
      <c r="F137" s="29">
        <f t="shared" si="25"/>
        <v>0</v>
      </c>
      <c r="G137" s="29">
        <v>0</v>
      </c>
      <c r="H137" s="29">
        <f t="shared" si="18"/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5">
        <v>0</v>
      </c>
      <c r="O137" s="25">
        <f t="shared" si="22"/>
        <v>0</v>
      </c>
      <c r="P137" s="29">
        <v>0</v>
      </c>
      <c r="Q137" s="29" t="s">
        <v>46</v>
      </c>
      <c r="R137" s="29" t="s">
        <v>46</v>
      </c>
      <c r="T137" s="39">
        <f t="shared" si="20"/>
        <v>0</v>
      </c>
      <c r="U137" s="39">
        <f t="shared" si="23"/>
        <v>0</v>
      </c>
      <c r="V137" s="39" t="b">
        <f t="shared" si="14"/>
        <v>0</v>
      </c>
      <c r="W137" s="39">
        <v>5</v>
      </c>
      <c r="X137" s="39"/>
      <c r="Y137" s="39"/>
      <c r="Z137" s="39"/>
      <c r="AA137" s="39"/>
      <c r="AB137" s="39"/>
    </row>
    <row r="138" spans="1:28" s="17" customFormat="1" ht="15.75" outlineLevel="1">
      <c r="A138" s="26">
        <v>117</v>
      </c>
      <c r="B138" s="27">
        <f t="shared" si="21"/>
        <v>47484</v>
      </c>
      <c r="C138" s="28">
        <f t="shared" si="19"/>
        <v>31</v>
      </c>
      <c r="D138" s="29">
        <f t="shared" si="15"/>
        <v>0</v>
      </c>
      <c r="E138" s="29">
        <f t="shared" si="24"/>
        <v>0</v>
      </c>
      <c r="F138" s="29">
        <f t="shared" si="25"/>
        <v>0</v>
      </c>
      <c r="G138" s="29">
        <v>0</v>
      </c>
      <c r="H138" s="29">
        <f t="shared" si="18"/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5">
        <v>0</v>
      </c>
      <c r="O138" s="25">
        <f t="shared" si="22"/>
        <v>0</v>
      </c>
      <c r="P138" s="29">
        <v>0</v>
      </c>
      <c r="Q138" s="29" t="s">
        <v>46</v>
      </c>
      <c r="R138" s="29" t="s">
        <v>46</v>
      </c>
      <c r="T138" s="39">
        <f t="shared" si="20"/>
        <v>0</v>
      </c>
      <c r="U138" s="39">
        <f t="shared" si="23"/>
        <v>54794</v>
      </c>
      <c r="V138" s="39">
        <f t="shared" si="14"/>
        <v>0</v>
      </c>
      <c r="W138" s="39">
        <v>6</v>
      </c>
      <c r="X138" s="39"/>
      <c r="Y138" s="39"/>
      <c r="Z138" s="39"/>
      <c r="AA138" s="39"/>
      <c r="AB138" s="39"/>
    </row>
    <row r="139" spans="1:28" s="17" customFormat="1" ht="15.75" outlineLevel="1">
      <c r="A139" s="26">
        <v>118</v>
      </c>
      <c r="B139" s="27">
        <f t="shared" si="21"/>
        <v>47515</v>
      </c>
      <c r="C139" s="28">
        <f t="shared" si="19"/>
        <v>31</v>
      </c>
      <c r="D139" s="29">
        <f t="shared" si="15"/>
        <v>0</v>
      </c>
      <c r="E139" s="29">
        <f t="shared" si="24"/>
        <v>0</v>
      </c>
      <c r="F139" s="29">
        <f t="shared" si="25"/>
        <v>0</v>
      </c>
      <c r="G139" s="29">
        <v>0</v>
      </c>
      <c r="H139" s="29">
        <f t="shared" si="18"/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5">
        <v>0</v>
      </c>
      <c r="O139" s="25">
        <f t="shared" si="22"/>
        <v>0</v>
      </c>
      <c r="P139" s="29">
        <v>0</v>
      </c>
      <c r="Q139" s="29" t="s">
        <v>46</v>
      </c>
      <c r="R139" s="29" t="s">
        <v>46</v>
      </c>
      <c r="T139" s="39">
        <f t="shared" si="20"/>
        <v>0</v>
      </c>
      <c r="U139" s="39">
        <f t="shared" si="23"/>
        <v>0</v>
      </c>
      <c r="V139" s="39" t="b">
        <f t="shared" si="14"/>
        <v>0</v>
      </c>
      <c r="W139" s="39">
        <v>7</v>
      </c>
      <c r="X139" s="39"/>
      <c r="Y139" s="39"/>
      <c r="Z139" s="39"/>
      <c r="AA139" s="39"/>
      <c r="AB139" s="39"/>
    </row>
    <row r="140" spans="1:28" s="17" customFormat="1" ht="15.75" outlineLevel="1">
      <c r="A140" s="26">
        <v>119</v>
      </c>
      <c r="B140" s="27">
        <f t="shared" si="21"/>
        <v>47543</v>
      </c>
      <c r="C140" s="28">
        <f t="shared" si="19"/>
        <v>28</v>
      </c>
      <c r="D140" s="29">
        <f t="shared" si="15"/>
        <v>0</v>
      </c>
      <c r="E140" s="29">
        <f t="shared" si="24"/>
        <v>0</v>
      </c>
      <c r="F140" s="29">
        <f t="shared" si="25"/>
        <v>0</v>
      </c>
      <c r="G140" s="29">
        <v>0</v>
      </c>
      <c r="H140" s="29">
        <f t="shared" si="18"/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5">
        <v>0</v>
      </c>
      <c r="O140" s="25">
        <f t="shared" si="22"/>
        <v>0</v>
      </c>
      <c r="P140" s="29">
        <v>0</v>
      </c>
      <c r="Q140" s="29" t="s">
        <v>46</v>
      </c>
      <c r="R140" s="29" t="s">
        <v>46</v>
      </c>
      <c r="T140" s="39">
        <f t="shared" si="20"/>
        <v>0</v>
      </c>
      <c r="U140" s="39">
        <f t="shared" si="23"/>
        <v>0</v>
      </c>
      <c r="V140" s="39" t="b">
        <f t="shared" si="14"/>
        <v>0</v>
      </c>
      <c r="W140" s="39">
        <v>8</v>
      </c>
      <c r="X140" s="39"/>
      <c r="Y140" s="39"/>
      <c r="Z140" s="39"/>
      <c r="AA140" s="39"/>
      <c r="AB140" s="39"/>
    </row>
    <row r="141" spans="1:28" s="17" customFormat="1" ht="15.75" outlineLevel="1">
      <c r="A141" s="26">
        <v>120</v>
      </c>
      <c r="B141" s="27">
        <f t="shared" si="21"/>
        <v>47574</v>
      </c>
      <c r="C141" s="28">
        <f t="shared" si="19"/>
        <v>31</v>
      </c>
      <c r="D141" s="29">
        <f t="shared" si="15"/>
        <v>0</v>
      </c>
      <c r="E141" s="29">
        <f t="shared" si="24"/>
        <v>0</v>
      </c>
      <c r="F141" s="29">
        <f t="shared" si="25"/>
        <v>0</v>
      </c>
      <c r="G141" s="29">
        <v>0</v>
      </c>
      <c r="H141" s="29">
        <f t="shared" si="18"/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5">
        <v>0</v>
      </c>
      <c r="O141" s="25">
        <f t="shared" si="22"/>
        <v>0</v>
      </c>
      <c r="P141" s="29">
        <v>0</v>
      </c>
      <c r="Q141" s="29" t="s">
        <v>46</v>
      </c>
      <c r="R141" s="29" t="s">
        <v>46</v>
      </c>
      <c r="T141" s="39">
        <f t="shared" si="20"/>
        <v>0</v>
      </c>
      <c r="U141" s="39">
        <f t="shared" si="23"/>
        <v>0</v>
      </c>
      <c r="V141" s="39" t="b">
        <f t="shared" si="14"/>
        <v>0</v>
      </c>
      <c r="W141" s="39">
        <v>9</v>
      </c>
      <c r="X141" s="39"/>
      <c r="Y141" s="39"/>
      <c r="Z141" s="39"/>
      <c r="AA141" s="39"/>
      <c r="AB141" s="39"/>
    </row>
    <row r="142" spans="1:28" s="17" customFormat="1" ht="15.75" outlineLevel="1">
      <c r="A142" s="26">
        <v>121</v>
      </c>
      <c r="B142" s="27">
        <f t="shared" si="21"/>
        <v>47604</v>
      </c>
      <c r="C142" s="28">
        <f t="shared" si="19"/>
        <v>30</v>
      </c>
      <c r="D142" s="29">
        <f t="shared" si="15"/>
        <v>0</v>
      </c>
      <c r="E142" s="29">
        <f t="shared" si="24"/>
        <v>0</v>
      </c>
      <c r="F142" s="29">
        <f t="shared" si="25"/>
        <v>0</v>
      </c>
      <c r="G142" s="29">
        <v>0</v>
      </c>
      <c r="H142" s="29">
        <f t="shared" si="18"/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5">
        <v>0</v>
      </c>
      <c r="O142" s="25">
        <f t="shared" si="22"/>
        <v>0</v>
      </c>
      <c r="P142" s="29">
        <v>0</v>
      </c>
      <c r="Q142" s="29" t="s">
        <v>46</v>
      </c>
      <c r="R142" s="29" t="s">
        <v>46</v>
      </c>
      <c r="T142" s="39">
        <f t="shared" si="20"/>
        <v>0</v>
      </c>
      <c r="U142" s="39">
        <f t="shared" si="23"/>
        <v>0</v>
      </c>
      <c r="V142" s="39" t="b">
        <f t="shared" si="14"/>
        <v>0</v>
      </c>
      <c r="W142" s="39">
        <v>10</v>
      </c>
      <c r="X142" s="39"/>
      <c r="Y142" s="39"/>
      <c r="Z142" s="39"/>
      <c r="AA142" s="39"/>
      <c r="AB142" s="39"/>
    </row>
    <row r="143" spans="1:28" s="17" customFormat="1" ht="15.75" outlineLevel="1">
      <c r="A143" s="26">
        <v>122</v>
      </c>
      <c r="B143" s="27">
        <f t="shared" si="21"/>
        <v>47635</v>
      </c>
      <c r="C143" s="28">
        <f t="shared" si="19"/>
        <v>31</v>
      </c>
      <c r="D143" s="29">
        <f t="shared" si="15"/>
        <v>0</v>
      </c>
      <c r="E143" s="29">
        <f t="shared" si="24"/>
        <v>0</v>
      </c>
      <c r="F143" s="29">
        <f t="shared" si="25"/>
        <v>0</v>
      </c>
      <c r="G143" s="29">
        <v>0</v>
      </c>
      <c r="H143" s="29">
        <f t="shared" si="18"/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5">
        <v>0</v>
      </c>
      <c r="O143" s="25">
        <f t="shared" si="22"/>
        <v>0</v>
      </c>
      <c r="P143" s="29">
        <v>0</v>
      </c>
      <c r="Q143" s="29" t="s">
        <v>46</v>
      </c>
      <c r="R143" s="29" t="s">
        <v>46</v>
      </c>
      <c r="T143" s="39">
        <f t="shared" si="20"/>
        <v>0</v>
      </c>
      <c r="U143" s="39">
        <f t="shared" si="23"/>
        <v>0</v>
      </c>
      <c r="V143" s="39" t="b">
        <f t="shared" si="14"/>
        <v>0</v>
      </c>
      <c r="W143" s="39">
        <v>11</v>
      </c>
      <c r="X143" s="39"/>
      <c r="Y143" s="39"/>
      <c r="Z143" s="39"/>
      <c r="AA143" s="39"/>
      <c r="AB143" s="39"/>
    </row>
    <row r="144" spans="1:28" s="17" customFormat="1" ht="15.75" outlineLevel="1">
      <c r="A144" s="26">
        <v>123</v>
      </c>
      <c r="B144" s="27">
        <f t="shared" si="21"/>
        <v>47665</v>
      </c>
      <c r="C144" s="28">
        <f t="shared" si="19"/>
        <v>30</v>
      </c>
      <c r="D144" s="29">
        <f t="shared" si="15"/>
        <v>0</v>
      </c>
      <c r="E144" s="29">
        <f t="shared" si="24"/>
        <v>0</v>
      </c>
      <c r="F144" s="29">
        <f t="shared" si="25"/>
        <v>0</v>
      </c>
      <c r="G144" s="29">
        <v>0</v>
      </c>
      <c r="H144" s="29">
        <f t="shared" si="18"/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5">
        <v>0</v>
      </c>
      <c r="O144" s="25">
        <f t="shared" si="22"/>
        <v>0</v>
      </c>
      <c r="P144" s="29">
        <v>0</v>
      </c>
      <c r="Q144" s="29" t="s">
        <v>46</v>
      </c>
      <c r="R144" s="29" t="s">
        <v>46</v>
      </c>
      <c r="T144" s="39">
        <f t="shared" si="20"/>
        <v>0</v>
      </c>
      <c r="U144" s="39">
        <f t="shared" si="23"/>
        <v>0</v>
      </c>
      <c r="V144" s="39" t="b">
        <f t="shared" si="14"/>
        <v>0</v>
      </c>
      <c r="W144" s="39">
        <v>12</v>
      </c>
      <c r="X144" s="39"/>
      <c r="Y144" s="39"/>
      <c r="Z144" s="39"/>
      <c r="AA144" s="39"/>
      <c r="AB144" s="39"/>
    </row>
    <row r="145" spans="1:28" s="17" customFormat="1" ht="15.75" outlineLevel="1">
      <c r="A145" s="26">
        <v>124</v>
      </c>
      <c r="B145" s="27">
        <f t="shared" si="21"/>
        <v>47696</v>
      </c>
      <c r="C145" s="28">
        <f t="shared" si="19"/>
        <v>31</v>
      </c>
      <c r="D145" s="29">
        <f t="shared" si="15"/>
        <v>0</v>
      </c>
      <c r="E145" s="29">
        <f t="shared" si="24"/>
        <v>0</v>
      </c>
      <c r="F145" s="29">
        <f t="shared" si="25"/>
        <v>0</v>
      </c>
      <c r="G145" s="29">
        <v>0</v>
      </c>
      <c r="H145" s="29">
        <f t="shared" si="18"/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5">
        <v>0</v>
      </c>
      <c r="O145" s="25">
        <f t="shared" si="22"/>
        <v>0</v>
      </c>
      <c r="P145" s="29">
        <v>0</v>
      </c>
      <c r="Q145" s="29" t="s">
        <v>46</v>
      </c>
      <c r="R145" s="29" t="s">
        <v>46</v>
      </c>
      <c r="T145" s="39">
        <f t="shared" si="20"/>
        <v>0</v>
      </c>
      <c r="U145" s="39">
        <f t="shared" si="23"/>
        <v>0</v>
      </c>
      <c r="V145" s="39" t="b">
        <f t="shared" si="14"/>
        <v>0</v>
      </c>
      <c r="W145" s="39">
        <v>1</v>
      </c>
      <c r="X145" s="39"/>
      <c r="Y145" s="39"/>
      <c r="Z145" s="39"/>
      <c r="AA145" s="39"/>
      <c r="AB145" s="39"/>
    </row>
    <row r="146" spans="1:28" s="17" customFormat="1" ht="15.75" outlineLevel="1">
      <c r="A146" s="26">
        <v>125</v>
      </c>
      <c r="B146" s="27">
        <f t="shared" si="21"/>
        <v>47727</v>
      </c>
      <c r="C146" s="28">
        <f t="shared" si="19"/>
        <v>31</v>
      </c>
      <c r="D146" s="29">
        <f t="shared" si="15"/>
        <v>0</v>
      </c>
      <c r="E146" s="29">
        <f t="shared" si="24"/>
        <v>0</v>
      </c>
      <c r="F146" s="29">
        <f t="shared" si="25"/>
        <v>0</v>
      </c>
      <c r="G146" s="29">
        <v>0</v>
      </c>
      <c r="H146" s="29">
        <f t="shared" si="18"/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5">
        <v>0</v>
      </c>
      <c r="O146" s="25">
        <f t="shared" si="22"/>
        <v>0</v>
      </c>
      <c r="P146" s="29">
        <v>0</v>
      </c>
      <c r="Q146" s="29" t="s">
        <v>46</v>
      </c>
      <c r="R146" s="29" t="s">
        <v>46</v>
      </c>
      <c r="T146" s="39">
        <f t="shared" si="20"/>
        <v>0</v>
      </c>
      <c r="U146" s="39">
        <f t="shared" si="23"/>
        <v>0</v>
      </c>
      <c r="V146" s="39" t="b">
        <f t="shared" si="14"/>
        <v>0</v>
      </c>
      <c r="W146" s="39">
        <v>2</v>
      </c>
      <c r="X146" s="39"/>
      <c r="Y146" s="39"/>
      <c r="Z146" s="39"/>
      <c r="AA146" s="39"/>
      <c r="AB146" s="39"/>
    </row>
    <row r="147" spans="1:28" s="17" customFormat="1" ht="15.75" outlineLevel="1">
      <c r="A147" s="26">
        <v>126</v>
      </c>
      <c r="B147" s="27">
        <f t="shared" si="21"/>
        <v>47757</v>
      </c>
      <c r="C147" s="28">
        <f t="shared" si="19"/>
        <v>30</v>
      </c>
      <c r="D147" s="29">
        <f t="shared" si="15"/>
        <v>0</v>
      </c>
      <c r="E147" s="29">
        <f t="shared" si="24"/>
        <v>0</v>
      </c>
      <c r="F147" s="29">
        <f t="shared" si="25"/>
        <v>0</v>
      </c>
      <c r="G147" s="29">
        <v>0</v>
      </c>
      <c r="H147" s="29">
        <f t="shared" si="18"/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5">
        <v>0</v>
      </c>
      <c r="O147" s="25">
        <f t="shared" si="22"/>
        <v>0</v>
      </c>
      <c r="P147" s="29">
        <v>0</v>
      </c>
      <c r="Q147" s="29" t="s">
        <v>46</v>
      </c>
      <c r="R147" s="29" t="s">
        <v>46</v>
      </c>
      <c r="T147" s="39">
        <f t="shared" si="20"/>
        <v>0</v>
      </c>
      <c r="U147" s="39">
        <f t="shared" si="23"/>
        <v>0</v>
      </c>
      <c r="V147" s="39" t="b">
        <f t="shared" si="14"/>
        <v>0</v>
      </c>
      <c r="W147" s="39">
        <v>3</v>
      </c>
      <c r="X147" s="39"/>
      <c r="Y147" s="39"/>
      <c r="Z147" s="39"/>
      <c r="AA147" s="39"/>
      <c r="AB147" s="39"/>
    </row>
    <row r="148" spans="1:28" s="17" customFormat="1" ht="15.75" outlineLevel="1">
      <c r="A148" s="26">
        <v>127</v>
      </c>
      <c r="B148" s="27">
        <f t="shared" si="21"/>
        <v>47788</v>
      </c>
      <c r="C148" s="28">
        <f t="shared" si="19"/>
        <v>31</v>
      </c>
      <c r="D148" s="29">
        <f t="shared" si="15"/>
        <v>0</v>
      </c>
      <c r="E148" s="29">
        <f t="shared" si="24"/>
        <v>0</v>
      </c>
      <c r="F148" s="29">
        <f t="shared" si="25"/>
        <v>0</v>
      </c>
      <c r="G148" s="29">
        <v>0</v>
      </c>
      <c r="H148" s="29">
        <f t="shared" si="18"/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5">
        <v>0</v>
      </c>
      <c r="O148" s="25">
        <f t="shared" si="22"/>
        <v>0</v>
      </c>
      <c r="P148" s="29">
        <v>0</v>
      </c>
      <c r="Q148" s="29" t="s">
        <v>46</v>
      </c>
      <c r="R148" s="29" t="s">
        <v>46</v>
      </c>
      <c r="T148" s="39">
        <f t="shared" si="20"/>
        <v>0</v>
      </c>
      <c r="U148" s="39">
        <f t="shared" si="23"/>
        <v>0</v>
      </c>
      <c r="V148" s="39" t="b">
        <f t="shared" si="14"/>
        <v>0</v>
      </c>
      <c r="W148" s="39">
        <v>4</v>
      </c>
      <c r="X148" s="39"/>
      <c r="Y148" s="39"/>
      <c r="Z148" s="39"/>
      <c r="AA148" s="39"/>
      <c r="AB148" s="39"/>
    </row>
    <row r="149" spans="1:28" s="17" customFormat="1" ht="15.75" outlineLevel="1">
      <c r="A149" s="26">
        <v>128</v>
      </c>
      <c r="B149" s="27">
        <f t="shared" si="21"/>
        <v>47818</v>
      </c>
      <c r="C149" s="28">
        <f t="shared" si="19"/>
        <v>30</v>
      </c>
      <c r="D149" s="29">
        <f t="shared" si="15"/>
        <v>0</v>
      </c>
      <c r="E149" s="29">
        <f t="shared" si="24"/>
        <v>0</v>
      </c>
      <c r="F149" s="29">
        <f t="shared" si="25"/>
        <v>0</v>
      </c>
      <c r="G149" s="29">
        <v>0</v>
      </c>
      <c r="H149" s="29">
        <f t="shared" si="18"/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5">
        <v>0</v>
      </c>
      <c r="O149" s="25">
        <f t="shared" si="22"/>
        <v>0</v>
      </c>
      <c r="P149" s="29">
        <v>0</v>
      </c>
      <c r="Q149" s="29" t="s">
        <v>46</v>
      </c>
      <c r="R149" s="29" t="s">
        <v>46</v>
      </c>
      <c r="T149" s="39">
        <f t="shared" si="20"/>
        <v>0</v>
      </c>
      <c r="U149" s="39">
        <f t="shared" si="23"/>
        <v>0</v>
      </c>
      <c r="V149" s="39" t="b">
        <f t="shared" si="14"/>
        <v>0</v>
      </c>
      <c r="W149" s="39">
        <v>5</v>
      </c>
      <c r="X149" s="39"/>
      <c r="Y149" s="39"/>
      <c r="Z149" s="39"/>
      <c r="AA149" s="39"/>
      <c r="AB149" s="39"/>
    </row>
    <row r="150" spans="1:28" s="17" customFormat="1" ht="15.75" outlineLevel="1">
      <c r="A150" s="26">
        <v>129</v>
      </c>
      <c r="B150" s="27">
        <f t="shared" si="21"/>
        <v>47849</v>
      </c>
      <c r="C150" s="28">
        <f t="shared" si="19"/>
        <v>31</v>
      </c>
      <c r="D150" s="29">
        <f t="shared" si="15"/>
        <v>0</v>
      </c>
      <c r="E150" s="29">
        <f t="shared" si="24"/>
        <v>0</v>
      </c>
      <c r="F150" s="29">
        <f t="shared" si="25"/>
        <v>0</v>
      </c>
      <c r="G150" s="29">
        <v>0</v>
      </c>
      <c r="H150" s="29">
        <f t="shared" si="18"/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5">
        <v>0</v>
      </c>
      <c r="O150" s="25">
        <f t="shared" si="22"/>
        <v>0</v>
      </c>
      <c r="P150" s="29">
        <v>0</v>
      </c>
      <c r="Q150" s="29" t="s">
        <v>46</v>
      </c>
      <c r="R150" s="29" t="s">
        <v>46</v>
      </c>
      <c r="T150" s="39">
        <f t="shared" si="20"/>
        <v>0</v>
      </c>
      <c r="U150" s="39">
        <f t="shared" si="23"/>
        <v>54794</v>
      </c>
      <c r="V150" s="39">
        <f t="shared" si="14"/>
        <v>0</v>
      </c>
      <c r="W150" s="39">
        <v>6</v>
      </c>
      <c r="X150" s="39"/>
      <c r="Y150" s="39"/>
      <c r="Z150" s="39"/>
      <c r="AA150" s="39"/>
      <c r="AB150" s="39"/>
    </row>
    <row r="151" spans="1:28" s="17" customFormat="1" ht="15.75" outlineLevel="1">
      <c r="A151" s="26">
        <v>130</v>
      </c>
      <c r="B151" s="27">
        <f t="shared" si="21"/>
        <v>47880</v>
      </c>
      <c r="C151" s="28">
        <f t="shared" si="19"/>
        <v>31</v>
      </c>
      <c r="D151" s="29">
        <f t="shared" si="15"/>
        <v>0</v>
      </c>
      <c r="E151" s="29">
        <f t="shared" si="24"/>
        <v>0</v>
      </c>
      <c r="F151" s="29">
        <f t="shared" si="25"/>
        <v>0</v>
      </c>
      <c r="G151" s="29">
        <v>0</v>
      </c>
      <c r="H151" s="29">
        <f t="shared" si="18"/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5">
        <v>0</v>
      </c>
      <c r="O151" s="25">
        <f t="shared" si="22"/>
        <v>0</v>
      </c>
      <c r="P151" s="29">
        <v>0</v>
      </c>
      <c r="Q151" s="29" t="s">
        <v>46</v>
      </c>
      <c r="R151" s="29" t="s">
        <v>46</v>
      </c>
      <c r="T151" s="39">
        <f t="shared" si="20"/>
        <v>0</v>
      </c>
      <c r="U151" s="39">
        <f aca="true" t="shared" si="26" ref="U151:U182">IF(MONTH(B151)=1,$F$12,0)</f>
        <v>0</v>
      </c>
      <c r="V151" s="39" t="b">
        <f aca="true" t="shared" si="27" ref="V151:V194">IF(T150&lt;U151,T150)</f>
        <v>0</v>
      </c>
      <c r="W151" s="39">
        <v>7</v>
      </c>
      <c r="X151" s="39"/>
      <c r="Y151" s="39"/>
      <c r="Z151" s="39"/>
      <c r="AA151" s="39"/>
      <c r="AB151" s="39"/>
    </row>
    <row r="152" spans="1:28" s="17" customFormat="1" ht="15.75" outlineLevel="1">
      <c r="A152" s="26">
        <v>131</v>
      </c>
      <c r="B152" s="27">
        <f t="shared" si="21"/>
        <v>47908</v>
      </c>
      <c r="C152" s="28">
        <f t="shared" si="19"/>
        <v>28</v>
      </c>
      <c r="D152" s="29">
        <f aca="true" t="shared" si="28" ref="D152:D202">SUM(E152:P152)</f>
        <v>0</v>
      </c>
      <c r="E152" s="29">
        <f aca="true" t="shared" si="29" ref="E152:E183">IF(V152=FALSE,IF(U152&gt;0,(U152-T151*$F$9)/(1-$F$9),0),V152)</f>
        <v>0</v>
      </c>
      <c r="F152" s="29">
        <f aca="true" t="shared" si="30" ref="F152:F183">T151*$F$9/365*C152</f>
        <v>0</v>
      </c>
      <c r="G152" s="29">
        <v>0</v>
      </c>
      <c r="H152" s="29">
        <f aca="true" t="shared" si="31" ref="H152:H202">IF(F152&gt;0,10,0)</f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5">
        <v>0</v>
      </c>
      <c r="O152" s="25">
        <f t="shared" si="22"/>
        <v>0</v>
      </c>
      <c r="P152" s="29">
        <v>0</v>
      </c>
      <c r="Q152" s="29" t="s">
        <v>46</v>
      </c>
      <c r="R152" s="29" t="s">
        <v>46</v>
      </c>
      <c r="T152" s="39">
        <f t="shared" si="20"/>
        <v>0</v>
      </c>
      <c r="U152" s="39">
        <f t="shared" si="26"/>
        <v>0</v>
      </c>
      <c r="V152" s="39" t="b">
        <f t="shared" si="27"/>
        <v>0</v>
      </c>
      <c r="W152" s="39">
        <v>8</v>
      </c>
      <c r="X152" s="39"/>
      <c r="Y152" s="39"/>
      <c r="Z152" s="39"/>
      <c r="AA152" s="39"/>
      <c r="AB152" s="39"/>
    </row>
    <row r="153" spans="1:28" s="17" customFormat="1" ht="15.75" outlineLevel="1">
      <c r="A153" s="26">
        <v>132</v>
      </c>
      <c r="B153" s="27">
        <f t="shared" si="21"/>
        <v>47939</v>
      </c>
      <c r="C153" s="28">
        <f aca="true" t="shared" si="32" ref="C153:C202">B153-B152</f>
        <v>31</v>
      </c>
      <c r="D153" s="29">
        <f t="shared" si="28"/>
        <v>0</v>
      </c>
      <c r="E153" s="29">
        <f t="shared" si="29"/>
        <v>0</v>
      </c>
      <c r="F153" s="29">
        <f t="shared" si="30"/>
        <v>0</v>
      </c>
      <c r="G153" s="29">
        <v>0</v>
      </c>
      <c r="H153" s="29">
        <f t="shared" si="31"/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5">
        <v>0</v>
      </c>
      <c r="O153" s="25">
        <f t="shared" si="22"/>
        <v>0</v>
      </c>
      <c r="P153" s="29">
        <v>0</v>
      </c>
      <c r="Q153" s="29" t="s">
        <v>46</v>
      </c>
      <c r="R153" s="29" t="s">
        <v>46</v>
      </c>
      <c r="T153" s="39">
        <f aca="true" t="shared" si="33" ref="T153:T202">T152-E153</f>
        <v>0</v>
      </c>
      <c r="U153" s="39">
        <f t="shared" si="26"/>
        <v>0</v>
      </c>
      <c r="V153" s="39" t="b">
        <f t="shared" si="27"/>
        <v>0</v>
      </c>
      <c r="W153" s="39">
        <v>9</v>
      </c>
      <c r="X153" s="39"/>
      <c r="Y153" s="39"/>
      <c r="Z153" s="39"/>
      <c r="AA153" s="39"/>
      <c r="AB153" s="39"/>
    </row>
    <row r="154" spans="1:28" s="17" customFormat="1" ht="15.75" outlineLevel="1">
      <c r="A154" s="26">
        <v>133</v>
      </c>
      <c r="B154" s="27">
        <f aca="true" t="shared" si="34" ref="B154:B202">EOMONTH($B$21,A152)+1</f>
        <v>47969</v>
      </c>
      <c r="C154" s="28">
        <f t="shared" si="32"/>
        <v>30</v>
      </c>
      <c r="D154" s="29">
        <f t="shared" si="28"/>
        <v>0</v>
      </c>
      <c r="E154" s="29">
        <f t="shared" si="29"/>
        <v>0</v>
      </c>
      <c r="F154" s="29">
        <f t="shared" si="30"/>
        <v>0</v>
      </c>
      <c r="G154" s="29">
        <v>0</v>
      </c>
      <c r="H154" s="29">
        <f t="shared" si="31"/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5">
        <v>0</v>
      </c>
      <c r="O154" s="25">
        <f aca="true" t="shared" si="35" ref="O154:O202">IF(AND(W154=1,T154&gt;0),HLOOKUP($F$2,$U$3:$Y$14,11,FALSE)*HLOOKUP($F$2,$U$3:$Y$14,12,FALSE),0)</f>
        <v>0</v>
      </c>
      <c r="P154" s="29">
        <v>0</v>
      </c>
      <c r="Q154" s="29" t="s">
        <v>46</v>
      </c>
      <c r="R154" s="29" t="s">
        <v>46</v>
      </c>
      <c r="T154" s="39">
        <f t="shared" si="33"/>
        <v>0</v>
      </c>
      <c r="U154" s="39">
        <f t="shared" si="26"/>
        <v>0</v>
      </c>
      <c r="V154" s="39" t="b">
        <f t="shared" si="27"/>
        <v>0</v>
      </c>
      <c r="W154" s="39">
        <v>10</v>
      </c>
      <c r="X154" s="39"/>
      <c r="Y154" s="39"/>
      <c r="Z154" s="39"/>
      <c r="AA154" s="39"/>
      <c r="AB154" s="39"/>
    </row>
    <row r="155" spans="1:28" s="17" customFormat="1" ht="15.75" outlineLevel="1">
      <c r="A155" s="26">
        <v>134</v>
      </c>
      <c r="B155" s="27">
        <f t="shared" si="34"/>
        <v>48000</v>
      </c>
      <c r="C155" s="28">
        <f t="shared" si="32"/>
        <v>31</v>
      </c>
      <c r="D155" s="29">
        <f t="shared" si="28"/>
        <v>0</v>
      </c>
      <c r="E155" s="29">
        <f t="shared" si="29"/>
        <v>0</v>
      </c>
      <c r="F155" s="29">
        <f t="shared" si="30"/>
        <v>0</v>
      </c>
      <c r="G155" s="29">
        <v>0</v>
      </c>
      <c r="H155" s="29">
        <f t="shared" si="31"/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5">
        <v>0</v>
      </c>
      <c r="O155" s="25">
        <f t="shared" si="35"/>
        <v>0</v>
      </c>
      <c r="P155" s="29">
        <v>0</v>
      </c>
      <c r="Q155" s="29" t="s">
        <v>46</v>
      </c>
      <c r="R155" s="29" t="s">
        <v>46</v>
      </c>
      <c r="T155" s="39">
        <f t="shared" si="33"/>
        <v>0</v>
      </c>
      <c r="U155" s="39">
        <f t="shared" si="26"/>
        <v>0</v>
      </c>
      <c r="V155" s="39" t="b">
        <f t="shared" si="27"/>
        <v>0</v>
      </c>
      <c r="W155" s="39">
        <v>11</v>
      </c>
      <c r="X155" s="39"/>
      <c r="Y155" s="39"/>
      <c r="Z155" s="39"/>
      <c r="AA155" s="39"/>
      <c r="AB155" s="39"/>
    </row>
    <row r="156" spans="1:28" s="17" customFormat="1" ht="15.75" outlineLevel="1">
      <c r="A156" s="26">
        <v>135</v>
      </c>
      <c r="B156" s="27">
        <f t="shared" si="34"/>
        <v>48030</v>
      </c>
      <c r="C156" s="28">
        <f t="shared" si="32"/>
        <v>30</v>
      </c>
      <c r="D156" s="29">
        <f t="shared" si="28"/>
        <v>0</v>
      </c>
      <c r="E156" s="29">
        <f t="shared" si="29"/>
        <v>0</v>
      </c>
      <c r="F156" s="29">
        <f t="shared" si="30"/>
        <v>0</v>
      </c>
      <c r="G156" s="29">
        <v>0</v>
      </c>
      <c r="H156" s="29">
        <f t="shared" si="31"/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5">
        <v>0</v>
      </c>
      <c r="O156" s="25">
        <f t="shared" si="35"/>
        <v>0</v>
      </c>
      <c r="P156" s="29">
        <v>0</v>
      </c>
      <c r="Q156" s="29" t="s">
        <v>46</v>
      </c>
      <c r="R156" s="29" t="s">
        <v>46</v>
      </c>
      <c r="T156" s="39">
        <f t="shared" si="33"/>
        <v>0</v>
      </c>
      <c r="U156" s="39">
        <f t="shared" si="26"/>
        <v>0</v>
      </c>
      <c r="V156" s="39" t="b">
        <f t="shared" si="27"/>
        <v>0</v>
      </c>
      <c r="W156" s="39">
        <v>12</v>
      </c>
      <c r="X156" s="39"/>
      <c r="Y156" s="39"/>
      <c r="Z156" s="39"/>
      <c r="AA156" s="39"/>
      <c r="AB156" s="39"/>
    </row>
    <row r="157" spans="1:28" s="17" customFormat="1" ht="15.75" outlineLevel="1">
      <c r="A157" s="26">
        <v>136</v>
      </c>
      <c r="B157" s="27">
        <f t="shared" si="34"/>
        <v>48061</v>
      </c>
      <c r="C157" s="28">
        <f t="shared" si="32"/>
        <v>31</v>
      </c>
      <c r="D157" s="29">
        <f t="shared" si="28"/>
        <v>0</v>
      </c>
      <c r="E157" s="29">
        <f t="shared" si="29"/>
        <v>0</v>
      </c>
      <c r="F157" s="29">
        <f t="shared" si="30"/>
        <v>0</v>
      </c>
      <c r="G157" s="29">
        <v>0</v>
      </c>
      <c r="H157" s="29">
        <f t="shared" si="31"/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5">
        <v>0</v>
      </c>
      <c r="O157" s="25">
        <f t="shared" si="35"/>
        <v>0</v>
      </c>
      <c r="P157" s="29">
        <v>0</v>
      </c>
      <c r="Q157" s="29" t="s">
        <v>46</v>
      </c>
      <c r="R157" s="29" t="s">
        <v>46</v>
      </c>
      <c r="T157" s="39">
        <f t="shared" si="33"/>
        <v>0</v>
      </c>
      <c r="U157" s="39">
        <f t="shared" si="26"/>
        <v>0</v>
      </c>
      <c r="V157" s="39" t="b">
        <f t="shared" si="27"/>
        <v>0</v>
      </c>
      <c r="W157" s="39">
        <v>1</v>
      </c>
      <c r="X157" s="39"/>
      <c r="Y157" s="39"/>
      <c r="Z157" s="39"/>
      <c r="AA157" s="39"/>
      <c r="AB157" s="39"/>
    </row>
    <row r="158" spans="1:28" s="17" customFormat="1" ht="15.75" outlineLevel="1">
      <c r="A158" s="26">
        <v>137</v>
      </c>
      <c r="B158" s="27">
        <f t="shared" si="34"/>
        <v>48092</v>
      </c>
      <c r="C158" s="28">
        <f t="shared" si="32"/>
        <v>31</v>
      </c>
      <c r="D158" s="29">
        <f t="shared" si="28"/>
        <v>0</v>
      </c>
      <c r="E158" s="29">
        <f t="shared" si="29"/>
        <v>0</v>
      </c>
      <c r="F158" s="29">
        <f t="shared" si="30"/>
        <v>0</v>
      </c>
      <c r="G158" s="29">
        <v>0</v>
      </c>
      <c r="H158" s="29">
        <f t="shared" si="31"/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5">
        <v>0</v>
      </c>
      <c r="O158" s="25">
        <f t="shared" si="35"/>
        <v>0</v>
      </c>
      <c r="P158" s="29">
        <v>0</v>
      </c>
      <c r="Q158" s="29" t="s">
        <v>46</v>
      </c>
      <c r="R158" s="29" t="s">
        <v>46</v>
      </c>
      <c r="T158" s="39">
        <f t="shared" si="33"/>
        <v>0</v>
      </c>
      <c r="U158" s="39">
        <f t="shared" si="26"/>
        <v>0</v>
      </c>
      <c r="V158" s="39" t="b">
        <f t="shared" si="27"/>
        <v>0</v>
      </c>
      <c r="W158" s="39">
        <v>2</v>
      </c>
      <c r="X158" s="39"/>
      <c r="Y158" s="39"/>
      <c r="Z158" s="39"/>
      <c r="AA158" s="39"/>
      <c r="AB158" s="39"/>
    </row>
    <row r="159" spans="1:28" s="17" customFormat="1" ht="15.75" outlineLevel="1">
      <c r="A159" s="26">
        <v>138</v>
      </c>
      <c r="B159" s="27">
        <f t="shared" si="34"/>
        <v>48122</v>
      </c>
      <c r="C159" s="28">
        <f t="shared" si="32"/>
        <v>30</v>
      </c>
      <c r="D159" s="29">
        <f t="shared" si="28"/>
        <v>0</v>
      </c>
      <c r="E159" s="29">
        <f t="shared" si="29"/>
        <v>0</v>
      </c>
      <c r="F159" s="29">
        <f t="shared" si="30"/>
        <v>0</v>
      </c>
      <c r="G159" s="29">
        <v>0</v>
      </c>
      <c r="H159" s="29">
        <f t="shared" si="31"/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5">
        <v>0</v>
      </c>
      <c r="O159" s="25">
        <f t="shared" si="35"/>
        <v>0</v>
      </c>
      <c r="P159" s="29">
        <v>0</v>
      </c>
      <c r="Q159" s="29" t="s">
        <v>46</v>
      </c>
      <c r="R159" s="29" t="s">
        <v>46</v>
      </c>
      <c r="T159" s="39">
        <f t="shared" si="33"/>
        <v>0</v>
      </c>
      <c r="U159" s="39">
        <f t="shared" si="26"/>
        <v>0</v>
      </c>
      <c r="V159" s="39" t="b">
        <f t="shared" si="27"/>
        <v>0</v>
      </c>
      <c r="W159" s="39">
        <v>3</v>
      </c>
      <c r="X159" s="39"/>
      <c r="Y159" s="39"/>
      <c r="Z159" s="39"/>
      <c r="AA159" s="39"/>
      <c r="AB159" s="39"/>
    </row>
    <row r="160" spans="1:28" s="17" customFormat="1" ht="15.75" outlineLevel="1">
      <c r="A160" s="26">
        <v>139</v>
      </c>
      <c r="B160" s="27">
        <f t="shared" si="34"/>
        <v>48153</v>
      </c>
      <c r="C160" s="28">
        <f t="shared" si="32"/>
        <v>31</v>
      </c>
      <c r="D160" s="29">
        <f t="shared" si="28"/>
        <v>0</v>
      </c>
      <c r="E160" s="29">
        <f t="shared" si="29"/>
        <v>0</v>
      </c>
      <c r="F160" s="29">
        <f t="shared" si="30"/>
        <v>0</v>
      </c>
      <c r="G160" s="29">
        <v>0</v>
      </c>
      <c r="H160" s="29">
        <f t="shared" si="31"/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5">
        <v>0</v>
      </c>
      <c r="O160" s="25">
        <f t="shared" si="35"/>
        <v>0</v>
      </c>
      <c r="P160" s="29">
        <v>0</v>
      </c>
      <c r="Q160" s="29" t="s">
        <v>46</v>
      </c>
      <c r="R160" s="29" t="s">
        <v>46</v>
      </c>
      <c r="T160" s="39">
        <f t="shared" si="33"/>
        <v>0</v>
      </c>
      <c r="U160" s="39">
        <f t="shared" si="26"/>
        <v>0</v>
      </c>
      <c r="V160" s="39" t="b">
        <f t="shared" si="27"/>
        <v>0</v>
      </c>
      <c r="W160" s="39">
        <v>4</v>
      </c>
      <c r="X160" s="39"/>
      <c r="Y160" s="39"/>
      <c r="Z160" s="39"/>
      <c r="AA160" s="39"/>
      <c r="AB160" s="39"/>
    </row>
    <row r="161" spans="1:28" s="17" customFormat="1" ht="15.75" outlineLevel="1">
      <c r="A161" s="26">
        <v>140</v>
      </c>
      <c r="B161" s="27">
        <f t="shared" si="34"/>
        <v>48183</v>
      </c>
      <c r="C161" s="28">
        <f t="shared" si="32"/>
        <v>30</v>
      </c>
      <c r="D161" s="29">
        <f t="shared" si="28"/>
        <v>0</v>
      </c>
      <c r="E161" s="29">
        <f t="shared" si="29"/>
        <v>0</v>
      </c>
      <c r="F161" s="29">
        <f t="shared" si="30"/>
        <v>0</v>
      </c>
      <c r="G161" s="29">
        <v>0</v>
      </c>
      <c r="H161" s="29">
        <f t="shared" si="31"/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5">
        <v>0</v>
      </c>
      <c r="O161" s="25">
        <f t="shared" si="35"/>
        <v>0</v>
      </c>
      <c r="P161" s="29">
        <v>0</v>
      </c>
      <c r="Q161" s="29" t="s">
        <v>46</v>
      </c>
      <c r="R161" s="29" t="s">
        <v>46</v>
      </c>
      <c r="T161" s="39">
        <f t="shared" si="33"/>
        <v>0</v>
      </c>
      <c r="U161" s="39">
        <f t="shared" si="26"/>
        <v>0</v>
      </c>
      <c r="V161" s="39" t="b">
        <f t="shared" si="27"/>
        <v>0</v>
      </c>
      <c r="W161" s="39">
        <v>5</v>
      </c>
      <c r="X161" s="39"/>
      <c r="Y161" s="39"/>
      <c r="Z161" s="39"/>
      <c r="AA161" s="39"/>
      <c r="AB161" s="39"/>
    </row>
    <row r="162" spans="1:28" s="17" customFormat="1" ht="15.75" outlineLevel="1">
      <c r="A162" s="26">
        <v>141</v>
      </c>
      <c r="B162" s="27">
        <f t="shared" si="34"/>
        <v>48214</v>
      </c>
      <c r="C162" s="28">
        <f t="shared" si="32"/>
        <v>31</v>
      </c>
      <c r="D162" s="29">
        <f t="shared" si="28"/>
        <v>0</v>
      </c>
      <c r="E162" s="29">
        <f t="shared" si="29"/>
        <v>0</v>
      </c>
      <c r="F162" s="29">
        <f t="shared" si="30"/>
        <v>0</v>
      </c>
      <c r="G162" s="29">
        <v>0</v>
      </c>
      <c r="H162" s="29">
        <f t="shared" si="31"/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5">
        <v>0</v>
      </c>
      <c r="O162" s="25">
        <f t="shared" si="35"/>
        <v>0</v>
      </c>
      <c r="P162" s="29">
        <v>0</v>
      </c>
      <c r="Q162" s="29" t="s">
        <v>46</v>
      </c>
      <c r="R162" s="29" t="s">
        <v>46</v>
      </c>
      <c r="T162" s="39">
        <f t="shared" si="33"/>
        <v>0</v>
      </c>
      <c r="U162" s="39">
        <f t="shared" si="26"/>
        <v>54794</v>
      </c>
      <c r="V162" s="39">
        <f t="shared" si="27"/>
        <v>0</v>
      </c>
      <c r="W162" s="39">
        <v>6</v>
      </c>
      <c r="X162" s="39"/>
      <c r="Y162" s="39"/>
      <c r="Z162" s="39"/>
      <c r="AA162" s="39"/>
      <c r="AB162" s="39"/>
    </row>
    <row r="163" spans="1:28" s="17" customFormat="1" ht="15.75" outlineLevel="1">
      <c r="A163" s="26">
        <v>142</v>
      </c>
      <c r="B163" s="27">
        <f t="shared" si="34"/>
        <v>48245</v>
      </c>
      <c r="C163" s="28">
        <f t="shared" si="32"/>
        <v>31</v>
      </c>
      <c r="D163" s="29">
        <f t="shared" si="28"/>
        <v>0</v>
      </c>
      <c r="E163" s="29">
        <f t="shared" si="29"/>
        <v>0</v>
      </c>
      <c r="F163" s="29">
        <f t="shared" si="30"/>
        <v>0</v>
      </c>
      <c r="G163" s="29">
        <v>0</v>
      </c>
      <c r="H163" s="29">
        <f t="shared" si="31"/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5">
        <v>0</v>
      </c>
      <c r="O163" s="25">
        <f t="shared" si="35"/>
        <v>0</v>
      </c>
      <c r="P163" s="29">
        <v>0</v>
      </c>
      <c r="Q163" s="29" t="s">
        <v>46</v>
      </c>
      <c r="R163" s="29" t="s">
        <v>46</v>
      </c>
      <c r="T163" s="39">
        <f t="shared" si="33"/>
        <v>0</v>
      </c>
      <c r="U163" s="39">
        <f t="shared" si="26"/>
        <v>0</v>
      </c>
      <c r="V163" s="39" t="b">
        <f t="shared" si="27"/>
        <v>0</v>
      </c>
      <c r="W163" s="39">
        <v>7</v>
      </c>
      <c r="X163" s="39"/>
      <c r="Y163" s="39"/>
      <c r="Z163" s="39"/>
      <c r="AA163" s="39"/>
      <c r="AB163" s="39"/>
    </row>
    <row r="164" spans="1:28" s="17" customFormat="1" ht="15.75" outlineLevel="1">
      <c r="A164" s="26">
        <v>143</v>
      </c>
      <c r="B164" s="27">
        <f t="shared" si="34"/>
        <v>48274</v>
      </c>
      <c r="C164" s="28">
        <f t="shared" si="32"/>
        <v>29</v>
      </c>
      <c r="D164" s="29">
        <f t="shared" si="28"/>
        <v>0</v>
      </c>
      <c r="E164" s="29">
        <f t="shared" si="29"/>
        <v>0</v>
      </c>
      <c r="F164" s="29">
        <f t="shared" si="30"/>
        <v>0</v>
      </c>
      <c r="G164" s="29">
        <v>0</v>
      </c>
      <c r="H164" s="29">
        <f t="shared" si="31"/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5">
        <v>0</v>
      </c>
      <c r="O164" s="25">
        <f t="shared" si="35"/>
        <v>0</v>
      </c>
      <c r="P164" s="29">
        <v>0</v>
      </c>
      <c r="Q164" s="29" t="s">
        <v>46</v>
      </c>
      <c r="R164" s="29" t="s">
        <v>46</v>
      </c>
      <c r="T164" s="39">
        <f t="shared" si="33"/>
        <v>0</v>
      </c>
      <c r="U164" s="39">
        <f t="shared" si="26"/>
        <v>0</v>
      </c>
      <c r="V164" s="39" t="b">
        <f t="shared" si="27"/>
        <v>0</v>
      </c>
      <c r="W164" s="39">
        <v>8</v>
      </c>
      <c r="X164" s="39"/>
      <c r="Y164" s="39"/>
      <c r="Z164" s="39"/>
      <c r="AA164" s="39"/>
      <c r="AB164" s="39"/>
    </row>
    <row r="165" spans="1:28" s="17" customFormat="1" ht="15.75" outlineLevel="1">
      <c r="A165" s="26">
        <v>144</v>
      </c>
      <c r="B165" s="27">
        <f t="shared" si="34"/>
        <v>48305</v>
      </c>
      <c r="C165" s="28">
        <f t="shared" si="32"/>
        <v>31</v>
      </c>
      <c r="D165" s="29">
        <f t="shared" si="28"/>
        <v>0</v>
      </c>
      <c r="E165" s="29">
        <f t="shared" si="29"/>
        <v>0</v>
      </c>
      <c r="F165" s="29">
        <f t="shared" si="30"/>
        <v>0</v>
      </c>
      <c r="G165" s="29">
        <v>0</v>
      </c>
      <c r="H165" s="29">
        <f t="shared" si="31"/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5">
        <v>0</v>
      </c>
      <c r="O165" s="25">
        <f t="shared" si="35"/>
        <v>0</v>
      </c>
      <c r="P165" s="29">
        <v>0</v>
      </c>
      <c r="Q165" s="29" t="s">
        <v>46</v>
      </c>
      <c r="R165" s="29" t="s">
        <v>46</v>
      </c>
      <c r="T165" s="39">
        <f t="shared" si="33"/>
        <v>0</v>
      </c>
      <c r="U165" s="39">
        <f t="shared" si="26"/>
        <v>0</v>
      </c>
      <c r="V165" s="39" t="b">
        <f t="shared" si="27"/>
        <v>0</v>
      </c>
      <c r="W165" s="39">
        <v>9</v>
      </c>
      <c r="X165" s="39"/>
      <c r="Y165" s="39"/>
      <c r="Z165" s="39"/>
      <c r="AA165" s="39"/>
      <c r="AB165" s="39"/>
    </row>
    <row r="166" spans="1:28" s="17" customFormat="1" ht="15.75" outlineLevel="1">
      <c r="A166" s="26">
        <v>145</v>
      </c>
      <c r="B166" s="27">
        <f t="shared" si="34"/>
        <v>48335</v>
      </c>
      <c r="C166" s="28">
        <f t="shared" si="32"/>
        <v>30</v>
      </c>
      <c r="D166" s="29">
        <f t="shared" si="28"/>
        <v>0</v>
      </c>
      <c r="E166" s="29">
        <f t="shared" si="29"/>
        <v>0</v>
      </c>
      <c r="F166" s="29">
        <f t="shared" si="30"/>
        <v>0</v>
      </c>
      <c r="G166" s="29">
        <v>0</v>
      </c>
      <c r="H166" s="29">
        <f t="shared" si="31"/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5">
        <v>0</v>
      </c>
      <c r="O166" s="25">
        <f t="shared" si="35"/>
        <v>0</v>
      </c>
      <c r="P166" s="29">
        <v>0</v>
      </c>
      <c r="Q166" s="29" t="s">
        <v>46</v>
      </c>
      <c r="R166" s="29" t="s">
        <v>46</v>
      </c>
      <c r="T166" s="39">
        <f t="shared" si="33"/>
        <v>0</v>
      </c>
      <c r="U166" s="39">
        <f t="shared" si="26"/>
        <v>0</v>
      </c>
      <c r="V166" s="39" t="b">
        <f t="shared" si="27"/>
        <v>0</v>
      </c>
      <c r="W166" s="39">
        <v>10</v>
      </c>
      <c r="X166" s="39"/>
      <c r="Y166" s="39"/>
      <c r="Z166" s="39"/>
      <c r="AA166" s="39"/>
      <c r="AB166" s="39"/>
    </row>
    <row r="167" spans="1:28" s="17" customFormat="1" ht="15.75" outlineLevel="1">
      <c r="A167" s="26">
        <v>146</v>
      </c>
      <c r="B167" s="27">
        <f t="shared" si="34"/>
        <v>48366</v>
      </c>
      <c r="C167" s="28">
        <f t="shared" si="32"/>
        <v>31</v>
      </c>
      <c r="D167" s="29">
        <f t="shared" si="28"/>
        <v>0</v>
      </c>
      <c r="E167" s="29">
        <f t="shared" si="29"/>
        <v>0</v>
      </c>
      <c r="F167" s="29">
        <f t="shared" si="30"/>
        <v>0</v>
      </c>
      <c r="G167" s="29">
        <v>0</v>
      </c>
      <c r="H167" s="29">
        <f t="shared" si="31"/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5">
        <v>0</v>
      </c>
      <c r="O167" s="25">
        <f t="shared" si="35"/>
        <v>0</v>
      </c>
      <c r="P167" s="29">
        <v>0</v>
      </c>
      <c r="Q167" s="29" t="s">
        <v>46</v>
      </c>
      <c r="R167" s="29" t="s">
        <v>46</v>
      </c>
      <c r="T167" s="39">
        <f t="shared" si="33"/>
        <v>0</v>
      </c>
      <c r="U167" s="39">
        <f t="shared" si="26"/>
        <v>0</v>
      </c>
      <c r="V167" s="39" t="b">
        <f t="shared" si="27"/>
        <v>0</v>
      </c>
      <c r="W167" s="39">
        <v>11</v>
      </c>
      <c r="X167" s="39"/>
      <c r="Y167" s="39"/>
      <c r="Z167" s="39"/>
      <c r="AA167" s="39"/>
      <c r="AB167" s="39"/>
    </row>
    <row r="168" spans="1:28" s="17" customFormat="1" ht="15.75" outlineLevel="1">
      <c r="A168" s="26">
        <v>147</v>
      </c>
      <c r="B168" s="27">
        <f t="shared" si="34"/>
        <v>48396</v>
      </c>
      <c r="C168" s="28">
        <f t="shared" si="32"/>
        <v>30</v>
      </c>
      <c r="D168" s="29">
        <f t="shared" si="28"/>
        <v>0</v>
      </c>
      <c r="E168" s="29">
        <f t="shared" si="29"/>
        <v>0</v>
      </c>
      <c r="F168" s="29">
        <f t="shared" si="30"/>
        <v>0</v>
      </c>
      <c r="G168" s="29">
        <v>0</v>
      </c>
      <c r="H168" s="29">
        <f t="shared" si="31"/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5">
        <v>0</v>
      </c>
      <c r="O168" s="25">
        <f t="shared" si="35"/>
        <v>0</v>
      </c>
      <c r="P168" s="29">
        <v>0</v>
      </c>
      <c r="Q168" s="29" t="s">
        <v>46</v>
      </c>
      <c r="R168" s="29" t="s">
        <v>46</v>
      </c>
      <c r="T168" s="39">
        <f t="shared" si="33"/>
        <v>0</v>
      </c>
      <c r="U168" s="39">
        <f t="shared" si="26"/>
        <v>0</v>
      </c>
      <c r="V168" s="39" t="b">
        <f t="shared" si="27"/>
        <v>0</v>
      </c>
      <c r="W168" s="39">
        <v>12</v>
      </c>
      <c r="X168" s="39"/>
      <c r="Y168" s="39"/>
      <c r="Z168" s="39"/>
      <c r="AA168" s="39"/>
      <c r="AB168" s="39"/>
    </row>
    <row r="169" spans="1:28" s="17" customFormat="1" ht="15.75" outlineLevel="1">
      <c r="A169" s="26">
        <v>148</v>
      </c>
      <c r="B169" s="27">
        <f t="shared" si="34"/>
        <v>48427</v>
      </c>
      <c r="C169" s="28">
        <f t="shared" si="32"/>
        <v>31</v>
      </c>
      <c r="D169" s="29">
        <f t="shared" si="28"/>
        <v>0</v>
      </c>
      <c r="E169" s="29">
        <f t="shared" si="29"/>
        <v>0</v>
      </c>
      <c r="F169" s="29">
        <f t="shared" si="30"/>
        <v>0</v>
      </c>
      <c r="G169" s="29">
        <v>0</v>
      </c>
      <c r="H169" s="29">
        <f t="shared" si="31"/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5">
        <v>0</v>
      </c>
      <c r="O169" s="25">
        <f t="shared" si="35"/>
        <v>0</v>
      </c>
      <c r="P169" s="29">
        <v>0</v>
      </c>
      <c r="Q169" s="29" t="s">
        <v>46</v>
      </c>
      <c r="R169" s="29" t="s">
        <v>46</v>
      </c>
      <c r="T169" s="39">
        <f t="shared" si="33"/>
        <v>0</v>
      </c>
      <c r="U169" s="39">
        <f t="shared" si="26"/>
        <v>0</v>
      </c>
      <c r="V169" s="39" t="b">
        <f t="shared" si="27"/>
        <v>0</v>
      </c>
      <c r="W169" s="39">
        <v>1</v>
      </c>
      <c r="X169" s="39"/>
      <c r="Y169" s="39"/>
      <c r="Z169" s="39"/>
      <c r="AA169" s="39"/>
      <c r="AB169" s="39"/>
    </row>
    <row r="170" spans="1:28" s="17" customFormat="1" ht="15.75" outlineLevel="1">
      <c r="A170" s="26">
        <v>149</v>
      </c>
      <c r="B170" s="27">
        <f t="shared" si="34"/>
        <v>48458</v>
      </c>
      <c r="C170" s="28">
        <f t="shared" si="32"/>
        <v>31</v>
      </c>
      <c r="D170" s="29">
        <f t="shared" si="28"/>
        <v>0</v>
      </c>
      <c r="E170" s="29">
        <f t="shared" si="29"/>
        <v>0</v>
      </c>
      <c r="F170" s="29">
        <f t="shared" si="30"/>
        <v>0</v>
      </c>
      <c r="G170" s="29">
        <v>0</v>
      </c>
      <c r="H170" s="29">
        <f t="shared" si="31"/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5">
        <v>0</v>
      </c>
      <c r="O170" s="25">
        <f t="shared" si="35"/>
        <v>0</v>
      </c>
      <c r="P170" s="29">
        <v>0</v>
      </c>
      <c r="Q170" s="29" t="s">
        <v>46</v>
      </c>
      <c r="R170" s="29" t="s">
        <v>46</v>
      </c>
      <c r="T170" s="39">
        <f t="shared" si="33"/>
        <v>0</v>
      </c>
      <c r="U170" s="39">
        <f t="shared" si="26"/>
        <v>0</v>
      </c>
      <c r="V170" s="39" t="b">
        <f t="shared" si="27"/>
        <v>0</v>
      </c>
      <c r="W170" s="39">
        <v>2</v>
      </c>
      <c r="X170" s="39"/>
      <c r="Y170" s="39"/>
      <c r="Z170" s="39"/>
      <c r="AA170" s="39"/>
      <c r="AB170" s="39"/>
    </row>
    <row r="171" spans="1:28" s="17" customFormat="1" ht="15.75" outlineLevel="1">
      <c r="A171" s="26">
        <v>150</v>
      </c>
      <c r="B171" s="27">
        <f t="shared" si="34"/>
        <v>48488</v>
      </c>
      <c r="C171" s="28">
        <f t="shared" si="32"/>
        <v>30</v>
      </c>
      <c r="D171" s="29">
        <f t="shared" si="28"/>
        <v>0</v>
      </c>
      <c r="E171" s="29">
        <f t="shared" si="29"/>
        <v>0</v>
      </c>
      <c r="F171" s="29">
        <f t="shared" si="30"/>
        <v>0</v>
      </c>
      <c r="G171" s="29">
        <v>0</v>
      </c>
      <c r="H171" s="29">
        <f t="shared" si="31"/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5">
        <v>0</v>
      </c>
      <c r="O171" s="25">
        <f t="shared" si="35"/>
        <v>0</v>
      </c>
      <c r="P171" s="29">
        <v>0</v>
      </c>
      <c r="Q171" s="29" t="s">
        <v>46</v>
      </c>
      <c r="R171" s="29" t="s">
        <v>46</v>
      </c>
      <c r="T171" s="39">
        <f t="shared" si="33"/>
        <v>0</v>
      </c>
      <c r="U171" s="39">
        <f t="shared" si="26"/>
        <v>0</v>
      </c>
      <c r="V171" s="39" t="b">
        <f t="shared" si="27"/>
        <v>0</v>
      </c>
      <c r="W171" s="39">
        <v>3</v>
      </c>
      <c r="X171" s="39"/>
      <c r="Y171" s="39"/>
      <c r="Z171" s="39"/>
      <c r="AA171" s="39"/>
      <c r="AB171" s="39"/>
    </row>
    <row r="172" spans="1:28" s="17" customFormat="1" ht="15.75" outlineLevel="1">
      <c r="A172" s="26">
        <v>151</v>
      </c>
      <c r="B172" s="27">
        <f t="shared" si="34"/>
        <v>48519</v>
      </c>
      <c r="C172" s="28">
        <f t="shared" si="32"/>
        <v>31</v>
      </c>
      <c r="D172" s="29">
        <f t="shared" si="28"/>
        <v>0</v>
      </c>
      <c r="E172" s="29">
        <f t="shared" si="29"/>
        <v>0</v>
      </c>
      <c r="F172" s="29">
        <f t="shared" si="30"/>
        <v>0</v>
      </c>
      <c r="G172" s="29">
        <v>0</v>
      </c>
      <c r="H172" s="29">
        <f t="shared" si="31"/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5">
        <v>0</v>
      </c>
      <c r="O172" s="25">
        <f t="shared" si="35"/>
        <v>0</v>
      </c>
      <c r="P172" s="29">
        <v>0</v>
      </c>
      <c r="Q172" s="29" t="s">
        <v>46</v>
      </c>
      <c r="R172" s="29" t="s">
        <v>46</v>
      </c>
      <c r="T172" s="39">
        <f t="shared" si="33"/>
        <v>0</v>
      </c>
      <c r="U172" s="39">
        <f t="shared" si="26"/>
        <v>0</v>
      </c>
      <c r="V172" s="39" t="b">
        <f t="shared" si="27"/>
        <v>0</v>
      </c>
      <c r="W172" s="39">
        <v>4</v>
      </c>
      <c r="X172" s="39"/>
      <c r="Y172" s="39"/>
      <c r="Z172" s="39"/>
      <c r="AA172" s="39"/>
      <c r="AB172" s="39"/>
    </row>
    <row r="173" spans="1:28" s="17" customFormat="1" ht="15.75" outlineLevel="1">
      <c r="A173" s="26">
        <v>152</v>
      </c>
      <c r="B173" s="27">
        <f t="shared" si="34"/>
        <v>48549</v>
      </c>
      <c r="C173" s="28">
        <f t="shared" si="32"/>
        <v>30</v>
      </c>
      <c r="D173" s="29">
        <f t="shared" si="28"/>
        <v>0</v>
      </c>
      <c r="E173" s="29">
        <f t="shared" si="29"/>
        <v>0</v>
      </c>
      <c r="F173" s="29">
        <f t="shared" si="30"/>
        <v>0</v>
      </c>
      <c r="G173" s="29">
        <v>0</v>
      </c>
      <c r="H173" s="29">
        <f t="shared" si="31"/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5">
        <v>0</v>
      </c>
      <c r="O173" s="25">
        <f t="shared" si="35"/>
        <v>0</v>
      </c>
      <c r="P173" s="29">
        <v>0</v>
      </c>
      <c r="Q173" s="29" t="s">
        <v>46</v>
      </c>
      <c r="R173" s="29" t="s">
        <v>46</v>
      </c>
      <c r="T173" s="39">
        <f t="shared" si="33"/>
        <v>0</v>
      </c>
      <c r="U173" s="39">
        <f t="shared" si="26"/>
        <v>0</v>
      </c>
      <c r="V173" s="39" t="b">
        <f t="shared" si="27"/>
        <v>0</v>
      </c>
      <c r="W173" s="39">
        <v>5</v>
      </c>
      <c r="X173" s="39"/>
      <c r="Y173" s="39"/>
      <c r="Z173" s="39"/>
      <c r="AA173" s="39"/>
      <c r="AB173" s="39"/>
    </row>
    <row r="174" spans="1:28" s="17" customFormat="1" ht="15.75" outlineLevel="1">
      <c r="A174" s="26">
        <v>153</v>
      </c>
      <c r="B174" s="27">
        <f t="shared" si="34"/>
        <v>48580</v>
      </c>
      <c r="C174" s="28">
        <f t="shared" si="32"/>
        <v>31</v>
      </c>
      <c r="D174" s="29">
        <f t="shared" si="28"/>
        <v>0</v>
      </c>
      <c r="E174" s="29">
        <f t="shared" si="29"/>
        <v>0</v>
      </c>
      <c r="F174" s="29">
        <f t="shared" si="30"/>
        <v>0</v>
      </c>
      <c r="G174" s="29">
        <v>0</v>
      </c>
      <c r="H174" s="29">
        <f t="shared" si="31"/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5">
        <v>0</v>
      </c>
      <c r="O174" s="25">
        <f t="shared" si="35"/>
        <v>0</v>
      </c>
      <c r="P174" s="29">
        <v>0</v>
      </c>
      <c r="Q174" s="29" t="s">
        <v>46</v>
      </c>
      <c r="R174" s="29" t="s">
        <v>46</v>
      </c>
      <c r="T174" s="39">
        <f t="shared" si="33"/>
        <v>0</v>
      </c>
      <c r="U174" s="39">
        <f t="shared" si="26"/>
        <v>54794</v>
      </c>
      <c r="V174" s="39">
        <f t="shared" si="27"/>
        <v>0</v>
      </c>
      <c r="W174" s="39">
        <v>6</v>
      </c>
      <c r="X174" s="39"/>
      <c r="Y174" s="39"/>
      <c r="Z174" s="39"/>
      <c r="AA174" s="39"/>
      <c r="AB174" s="39"/>
    </row>
    <row r="175" spans="1:28" s="17" customFormat="1" ht="15.75" outlineLevel="1">
      <c r="A175" s="26">
        <v>154</v>
      </c>
      <c r="B175" s="27">
        <f t="shared" si="34"/>
        <v>48611</v>
      </c>
      <c r="C175" s="28">
        <f t="shared" si="32"/>
        <v>31</v>
      </c>
      <c r="D175" s="29">
        <f t="shared" si="28"/>
        <v>0</v>
      </c>
      <c r="E175" s="29">
        <f t="shared" si="29"/>
        <v>0</v>
      </c>
      <c r="F175" s="29">
        <f t="shared" si="30"/>
        <v>0</v>
      </c>
      <c r="G175" s="29">
        <v>0</v>
      </c>
      <c r="H175" s="29">
        <f t="shared" si="31"/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5">
        <v>0</v>
      </c>
      <c r="O175" s="25">
        <f t="shared" si="35"/>
        <v>0</v>
      </c>
      <c r="P175" s="29">
        <v>0</v>
      </c>
      <c r="Q175" s="29" t="s">
        <v>46</v>
      </c>
      <c r="R175" s="29" t="s">
        <v>46</v>
      </c>
      <c r="T175" s="39">
        <f t="shared" si="33"/>
        <v>0</v>
      </c>
      <c r="U175" s="39">
        <f t="shared" si="26"/>
        <v>0</v>
      </c>
      <c r="V175" s="39" t="b">
        <f t="shared" si="27"/>
        <v>0</v>
      </c>
      <c r="W175" s="39">
        <v>7</v>
      </c>
      <c r="X175" s="39"/>
      <c r="Y175" s="39"/>
      <c r="Z175" s="39"/>
      <c r="AA175" s="39"/>
      <c r="AB175" s="39"/>
    </row>
    <row r="176" spans="1:28" s="17" customFormat="1" ht="15.75" outlineLevel="1">
      <c r="A176" s="26">
        <v>155</v>
      </c>
      <c r="B176" s="27">
        <f t="shared" si="34"/>
        <v>48639</v>
      </c>
      <c r="C176" s="28">
        <f t="shared" si="32"/>
        <v>28</v>
      </c>
      <c r="D176" s="29">
        <f t="shared" si="28"/>
        <v>0</v>
      </c>
      <c r="E176" s="29">
        <f t="shared" si="29"/>
        <v>0</v>
      </c>
      <c r="F176" s="29">
        <f t="shared" si="30"/>
        <v>0</v>
      </c>
      <c r="G176" s="29">
        <v>0</v>
      </c>
      <c r="H176" s="29">
        <f t="shared" si="31"/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5">
        <v>0</v>
      </c>
      <c r="O176" s="25">
        <f t="shared" si="35"/>
        <v>0</v>
      </c>
      <c r="P176" s="29">
        <v>0</v>
      </c>
      <c r="Q176" s="29" t="s">
        <v>46</v>
      </c>
      <c r="R176" s="29" t="s">
        <v>46</v>
      </c>
      <c r="T176" s="39">
        <f t="shared" si="33"/>
        <v>0</v>
      </c>
      <c r="U176" s="39">
        <f t="shared" si="26"/>
        <v>0</v>
      </c>
      <c r="V176" s="39" t="b">
        <f t="shared" si="27"/>
        <v>0</v>
      </c>
      <c r="W176" s="39">
        <v>8</v>
      </c>
      <c r="X176" s="39"/>
      <c r="Y176" s="39"/>
      <c r="Z176" s="39"/>
      <c r="AA176" s="39"/>
      <c r="AB176" s="39"/>
    </row>
    <row r="177" spans="1:28" s="17" customFormat="1" ht="15.75" outlineLevel="1">
      <c r="A177" s="26">
        <v>156</v>
      </c>
      <c r="B177" s="27">
        <f t="shared" si="34"/>
        <v>48670</v>
      </c>
      <c r="C177" s="28">
        <f t="shared" si="32"/>
        <v>31</v>
      </c>
      <c r="D177" s="29">
        <f t="shared" si="28"/>
        <v>0</v>
      </c>
      <c r="E177" s="29">
        <f t="shared" si="29"/>
        <v>0</v>
      </c>
      <c r="F177" s="29">
        <f t="shared" si="30"/>
        <v>0</v>
      </c>
      <c r="G177" s="29">
        <v>0</v>
      </c>
      <c r="H177" s="29">
        <f t="shared" si="31"/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5">
        <v>0</v>
      </c>
      <c r="O177" s="25">
        <f t="shared" si="35"/>
        <v>0</v>
      </c>
      <c r="P177" s="29">
        <v>0</v>
      </c>
      <c r="Q177" s="29" t="s">
        <v>46</v>
      </c>
      <c r="R177" s="29" t="s">
        <v>46</v>
      </c>
      <c r="T177" s="39">
        <f t="shared" si="33"/>
        <v>0</v>
      </c>
      <c r="U177" s="39">
        <f t="shared" si="26"/>
        <v>0</v>
      </c>
      <c r="V177" s="39" t="b">
        <f t="shared" si="27"/>
        <v>0</v>
      </c>
      <c r="W177" s="39">
        <v>9</v>
      </c>
      <c r="X177" s="39"/>
      <c r="Y177" s="39"/>
      <c r="Z177" s="39"/>
      <c r="AA177" s="39"/>
      <c r="AB177" s="39"/>
    </row>
    <row r="178" spans="1:28" s="17" customFormat="1" ht="15.75" outlineLevel="1">
      <c r="A178" s="26">
        <v>157</v>
      </c>
      <c r="B178" s="27">
        <f t="shared" si="34"/>
        <v>48700</v>
      </c>
      <c r="C178" s="28">
        <f t="shared" si="32"/>
        <v>30</v>
      </c>
      <c r="D178" s="29">
        <f t="shared" si="28"/>
        <v>0</v>
      </c>
      <c r="E178" s="29">
        <f t="shared" si="29"/>
        <v>0</v>
      </c>
      <c r="F178" s="29">
        <f t="shared" si="30"/>
        <v>0</v>
      </c>
      <c r="G178" s="29">
        <v>0</v>
      </c>
      <c r="H178" s="29">
        <f t="shared" si="31"/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5">
        <v>0</v>
      </c>
      <c r="O178" s="25">
        <f t="shared" si="35"/>
        <v>0</v>
      </c>
      <c r="P178" s="29">
        <v>0</v>
      </c>
      <c r="Q178" s="29" t="s">
        <v>46</v>
      </c>
      <c r="R178" s="29" t="s">
        <v>46</v>
      </c>
      <c r="T178" s="39">
        <f t="shared" si="33"/>
        <v>0</v>
      </c>
      <c r="U178" s="39">
        <f t="shared" si="26"/>
        <v>0</v>
      </c>
      <c r="V178" s="39" t="b">
        <f t="shared" si="27"/>
        <v>0</v>
      </c>
      <c r="W178" s="39">
        <v>10</v>
      </c>
      <c r="X178" s="39"/>
      <c r="Y178" s="39"/>
      <c r="Z178" s="39"/>
      <c r="AA178" s="39"/>
      <c r="AB178" s="39"/>
    </row>
    <row r="179" spans="1:28" s="17" customFormat="1" ht="15.75" outlineLevel="1">
      <c r="A179" s="26">
        <v>158</v>
      </c>
      <c r="B179" s="27">
        <f t="shared" si="34"/>
        <v>48731</v>
      </c>
      <c r="C179" s="28">
        <f t="shared" si="32"/>
        <v>31</v>
      </c>
      <c r="D179" s="29">
        <f t="shared" si="28"/>
        <v>0</v>
      </c>
      <c r="E179" s="29">
        <f t="shared" si="29"/>
        <v>0</v>
      </c>
      <c r="F179" s="29">
        <f t="shared" si="30"/>
        <v>0</v>
      </c>
      <c r="G179" s="29">
        <v>0</v>
      </c>
      <c r="H179" s="29">
        <f t="shared" si="31"/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5">
        <v>0</v>
      </c>
      <c r="O179" s="25">
        <f t="shared" si="35"/>
        <v>0</v>
      </c>
      <c r="P179" s="29">
        <v>0</v>
      </c>
      <c r="Q179" s="29" t="s">
        <v>46</v>
      </c>
      <c r="R179" s="29" t="s">
        <v>46</v>
      </c>
      <c r="T179" s="39">
        <f t="shared" si="33"/>
        <v>0</v>
      </c>
      <c r="U179" s="39">
        <f t="shared" si="26"/>
        <v>0</v>
      </c>
      <c r="V179" s="39" t="b">
        <f t="shared" si="27"/>
        <v>0</v>
      </c>
      <c r="W179" s="39">
        <v>11</v>
      </c>
      <c r="X179" s="39"/>
      <c r="Y179" s="39"/>
      <c r="Z179" s="39"/>
      <c r="AA179" s="39"/>
      <c r="AB179" s="39"/>
    </row>
    <row r="180" spans="1:28" s="17" customFormat="1" ht="15.75" outlineLevel="1">
      <c r="A180" s="26">
        <v>159</v>
      </c>
      <c r="B180" s="27">
        <f t="shared" si="34"/>
        <v>48761</v>
      </c>
      <c r="C180" s="28">
        <f t="shared" si="32"/>
        <v>30</v>
      </c>
      <c r="D180" s="29">
        <f t="shared" si="28"/>
        <v>0</v>
      </c>
      <c r="E180" s="29">
        <f t="shared" si="29"/>
        <v>0</v>
      </c>
      <c r="F180" s="29">
        <f t="shared" si="30"/>
        <v>0</v>
      </c>
      <c r="G180" s="29">
        <v>0</v>
      </c>
      <c r="H180" s="29">
        <f t="shared" si="31"/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5">
        <v>0</v>
      </c>
      <c r="O180" s="25">
        <f t="shared" si="35"/>
        <v>0</v>
      </c>
      <c r="P180" s="29">
        <v>0</v>
      </c>
      <c r="Q180" s="29" t="s">
        <v>46</v>
      </c>
      <c r="R180" s="29" t="s">
        <v>46</v>
      </c>
      <c r="T180" s="39">
        <f t="shared" si="33"/>
        <v>0</v>
      </c>
      <c r="U180" s="39">
        <f t="shared" si="26"/>
        <v>0</v>
      </c>
      <c r="V180" s="39" t="b">
        <f t="shared" si="27"/>
        <v>0</v>
      </c>
      <c r="W180" s="39">
        <v>12</v>
      </c>
      <c r="X180" s="39"/>
      <c r="Y180" s="39"/>
      <c r="Z180" s="39"/>
      <c r="AA180" s="39"/>
      <c r="AB180" s="39"/>
    </row>
    <row r="181" spans="1:28" s="17" customFormat="1" ht="15.75" outlineLevel="1">
      <c r="A181" s="26">
        <v>160</v>
      </c>
      <c r="B181" s="27">
        <f t="shared" si="34"/>
        <v>48792</v>
      </c>
      <c r="C181" s="28">
        <f t="shared" si="32"/>
        <v>31</v>
      </c>
      <c r="D181" s="29">
        <f t="shared" si="28"/>
        <v>0</v>
      </c>
      <c r="E181" s="29">
        <f t="shared" si="29"/>
        <v>0</v>
      </c>
      <c r="F181" s="29">
        <f t="shared" si="30"/>
        <v>0</v>
      </c>
      <c r="G181" s="29">
        <v>0</v>
      </c>
      <c r="H181" s="29">
        <f t="shared" si="31"/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5">
        <v>0</v>
      </c>
      <c r="O181" s="25">
        <f t="shared" si="35"/>
        <v>0</v>
      </c>
      <c r="P181" s="29">
        <v>0</v>
      </c>
      <c r="Q181" s="29" t="s">
        <v>46</v>
      </c>
      <c r="R181" s="29" t="s">
        <v>46</v>
      </c>
      <c r="T181" s="39">
        <f t="shared" si="33"/>
        <v>0</v>
      </c>
      <c r="U181" s="39">
        <f t="shared" si="26"/>
        <v>0</v>
      </c>
      <c r="V181" s="39" t="b">
        <f t="shared" si="27"/>
        <v>0</v>
      </c>
      <c r="W181" s="39">
        <v>1</v>
      </c>
      <c r="X181" s="39"/>
      <c r="Y181" s="39"/>
      <c r="Z181" s="39"/>
      <c r="AA181" s="39"/>
      <c r="AB181" s="39"/>
    </row>
    <row r="182" spans="1:28" s="17" customFormat="1" ht="15.75" outlineLevel="1">
      <c r="A182" s="26">
        <v>161</v>
      </c>
      <c r="B182" s="27">
        <f t="shared" si="34"/>
        <v>48823</v>
      </c>
      <c r="C182" s="28">
        <f t="shared" si="32"/>
        <v>31</v>
      </c>
      <c r="D182" s="29">
        <f t="shared" si="28"/>
        <v>0</v>
      </c>
      <c r="E182" s="29">
        <f t="shared" si="29"/>
        <v>0</v>
      </c>
      <c r="F182" s="29">
        <f t="shared" si="30"/>
        <v>0</v>
      </c>
      <c r="G182" s="29">
        <v>0</v>
      </c>
      <c r="H182" s="29">
        <f t="shared" si="31"/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5">
        <v>0</v>
      </c>
      <c r="O182" s="25">
        <f t="shared" si="35"/>
        <v>0</v>
      </c>
      <c r="P182" s="29">
        <v>0</v>
      </c>
      <c r="Q182" s="29" t="s">
        <v>46</v>
      </c>
      <c r="R182" s="29" t="s">
        <v>46</v>
      </c>
      <c r="T182" s="39">
        <f t="shared" si="33"/>
        <v>0</v>
      </c>
      <c r="U182" s="39">
        <f t="shared" si="26"/>
        <v>0</v>
      </c>
      <c r="V182" s="39" t="b">
        <f t="shared" si="27"/>
        <v>0</v>
      </c>
      <c r="W182" s="39">
        <v>2</v>
      </c>
      <c r="X182" s="39"/>
      <c r="Y182" s="39"/>
      <c r="Z182" s="39"/>
      <c r="AA182" s="39"/>
      <c r="AB182" s="39"/>
    </row>
    <row r="183" spans="1:28" s="17" customFormat="1" ht="15.75" outlineLevel="1">
      <c r="A183" s="26">
        <v>162</v>
      </c>
      <c r="B183" s="27">
        <f t="shared" si="34"/>
        <v>48853</v>
      </c>
      <c r="C183" s="28">
        <f t="shared" si="32"/>
        <v>30</v>
      </c>
      <c r="D183" s="29">
        <f t="shared" si="28"/>
        <v>0</v>
      </c>
      <c r="E183" s="29">
        <f t="shared" si="29"/>
        <v>0</v>
      </c>
      <c r="F183" s="29">
        <f t="shared" si="30"/>
        <v>0</v>
      </c>
      <c r="G183" s="29">
        <v>0</v>
      </c>
      <c r="H183" s="29">
        <f t="shared" si="31"/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5">
        <v>0</v>
      </c>
      <c r="O183" s="25">
        <f t="shared" si="35"/>
        <v>0</v>
      </c>
      <c r="P183" s="29">
        <v>0</v>
      </c>
      <c r="Q183" s="29" t="s">
        <v>46</v>
      </c>
      <c r="R183" s="29" t="s">
        <v>46</v>
      </c>
      <c r="T183" s="39">
        <f t="shared" si="33"/>
        <v>0</v>
      </c>
      <c r="U183" s="39">
        <f aca="true" t="shared" si="36" ref="U183:U202">IF(MONTH(B183)=1,$F$12,0)</f>
        <v>0</v>
      </c>
      <c r="V183" s="39" t="b">
        <f t="shared" si="27"/>
        <v>0</v>
      </c>
      <c r="W183" s="39">
        <v>3</v>
      </c>
      <c r="X183" s="39"/>
      <c r="Y183" s="39"/>
      <c r="Z183" s="39"/>
      <c r="AA183" s="39"/>
      <c r="AB183" s="39"/>
    </row>
    <row r="184" spans="1:28" s="17" customFormat="1" ht="15.75" outlineLevel="1">
      <c r="A184" s="26">
        <v>163</v>
      </c>
      <c r="B184" s="27">
        <f t="shared" si="34"/>
        <v>48884</v>
      </c>
      <c r="C184" s="28">
        <f t="shared" si="32"/>
        <v>31</v>
      </c>
      <c r="D184" s="29">
        <f t="shared" si="28"/>
        <v>0</v>
      </c>
      <c r="E184" s="29">
        <f aca="true" t="shared" si="37" ref="E184:E202">IF(V184=FALSE,IF(U184&gt;0,(U184-T183*$F$9)/(1-$F$9),0),V184)</f>
        <v>0</v>
      </c>
      <c r="F184" s="29">
        <f aca="true" t="shared" si="38" ref="F184:F202">T183*$F$9/365*C184</f>
        <v>0</v>
      </c>
      <c r="G184" s="29">
        <v>0</v>
      </c>
      <c r="H184" s="29">
        <f t="shared" si="31"/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5">
        <v>0</v>
      </c>
      <c r="O184" s="25">
        <f t="shared" si="35"/>
        <v>0</v>
      </c>
      <c r="P184" s="29">
        <v>0</v>
      </c>
      <c r="Q184" s="29" t="s">
        <v>46</v>
      </c>
      <c r="R184" s="29" t="s">
        <v>46</v>
      </c>
      <c r="T184" s="39">
        <f t="shared" si="33"/>
        <v>0</v>
      </c>
      <c r="U184" s="39">
        <f t="shared" si="36"/>
        <v>0</v>
      </c>
      <c r="V184" s="39" t="b">
        <f t="shared" si="27"/>
        <v>0</v>
      </c>
      <c r="W184" s="39">
        <v>4</v>
      </c>
      <c r="X184" s="39"/>
      <c r="Y184" s="39"/>
      <c r="Z184" s="39"/>
      <c r="AA184" s="39"/>
      <c r="AB184" s="39"/>
    </row>
    <row r="185" spans="1:28" s="17" customFormat="1" ht="15.75" outlineLevel="1">
      <c r="A185" s="26">
        <v>164</v>
      </c>
      <c r="B185" s="27">
        <f t="shared" si="34"/>
        <v>48914</v>
      </c>
      <c r="C185" s="28">
        <f t="shared" si="32"/>
        <v>30</v>
      </c>
      <c r="D185" s="29">
        <f t="shared" si="28"/>
        <v>0</v>
      </c>
      <c r="E185" s="29">
        <f t="shared" si="37"/>
        <v>0</v>
      </c>
      <c r="F185" s="29">
        <f t="shared" si="38"/>
        <v>0</v>
      </c>
      <c r="G185" s="29">
        <v>0</v>
      </c>
      <c r="H185" s="29">
        <f t="shared" si="31"/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5">
        <v>0</v>
      </c>
      <c r="O185" s="25">
        <f t="shared" si="35"/>
        <v>0</v>
      </c>
      <c r="P185" s="29">
        <v>0</v>
      </c>
      <c r="Q185" s="29" t="s">
        <v>46</v>
      </c>
      <c r="R185" s="29" t="s">
        <v>46</v>
      </c>
      <c r="T185" s="39">
        <f t="shared" si="33"/>
        <v>0</v>
      </c>
      <c r="U185" s="39">
        <f t="shared" si="36"/>
        <v>0</v>
      </c>
      <c r="V185" s="39" t="b">
        <f t="shared" si="27"/>
        <v>0</v>
      </c>
      <c r="W185" s="39">
        <v>5</v>
      </c>
      <c r="X185" s="39"/>
      <c r="Y185" s="39"/>
      <c r="Z185" s="39"/>
      <c r="AA185" s="39"/>
      <c r="AB185" s="39"/>
    </row>
    <row r="186" spans="1:28" s="17" customFormat="1" ht="15.75" outlineLevel="1">
      <c r="A186" s="26">
        <v>165</v>
      </c>
      <c r="B186" s="27">
        <f t="shared" si="34"/>
        <v>48945</v>
      </c>
      <c r="C186" s="28">
        <f t="shared" si="32"/>
        <v>31</v>
      </c>
      <c r="D186" s="29">
        <f t="shared" si="28"/>
        <v>0</v>
      </c>
      <c r="E186" s="29">
        <f t="shared" si="37"/>
        <v>0</v>
      </c>
      <c r="F186" s="29">
        <f t="shared" si="38"/>
        <v>0</v>
      </c>
      <c r="G186" s="29">
        <v>0</v>
      </c>
      <c r="H186" s="29">
        <f t="shared" si="31"/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5">
        <v>0</v>
      </c>
      <c r="O186" s="25">
        <f t="shared" si="35"/>
        <v>0</v>
      </c>
      <c r="P186" s="29">
        <v>0</v>
      </c>
      <c r="Q186" s="29" t="s">
        <v>46</v>
      </c>
      <c r="R186" s="29" t="s">
        <v>46</v>
      </c>
      <c r="T186" s="39">
        <f t="shared" si="33"/>
        <v>0</v>
      </c>
      <c r="U186" s="39">
        <f t="shared" si="36"/>
        <v>54794</v>
      </c>
      <c r="V186" s="39">
        <f t="shared" si="27"/>
        <v>0</v>
      </c>
      <c r="W186" s="39">
        <v>6</v>
      </c>
      <c r="X186" s="39"/>
      <c r="Y186" s="39"/>
      <c r="Z186" s="39"/>
      <c r="AA186" s="39"/>
      <c r="AB186" s="39"/>
    </row>
    <row r="187" spans="1:28" s="17" customFormat="1" ht="15.75" outlineLevel="1">
      <c r="A187" s="26">
        <v>166</v>
      </c>
      <c r="B187" s="27">
        <f t="shared" si="34"/>
        <v>48976</v>
      </c>
      <c r="C187" s="28">
        <f t="shared" si="32"/>
        <v>31</v>
      </c>
      <c r="D187" s="29">
        <f t="shared" si="28"/>
        <v>0</v>
      </c>
      <c r="E187" s="29">
        <f t="shared" si="37"/>
        <v>0</v>
      </c>
      <c r="F187" s="29">
        <f t="shared" si="38"/>
        <v>0</v>
      </c>
      <c r="G187" s="29">
        <v>0</v>
      </c>
      <c r="H187" s="29">
        <f t="shared" si="31"/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5">
        <v>0</v>
      </c>
      <c r="O187" s="25">
        <f t="shared" si="35"/>
        <v>0</v>
      </c>
      <c r="P187" s="29">
        <v>0</v>
      </c>
      <c r="Q187" s="29" t="s">
        <v>46</v>
      </c>
      <c r="R187" s="29" t="s">
        <v>46</v>
      </c>
      <c r="T187" s="39">
        <f t="shared" si="33"/>
        <v>0</v>
      </c>
      <c r="U187" s="39">
        <f t="shared" si="36"/>
        <v>0</v>
      </c>
      <c r="V187" s="39" t="b">
        <f t="shared" si="27"/>
        <v>0</v>
      </c>
      <c r="W187" s="39">
        <v>7</v>
      </c>
      <c r="X187" s="39"/>
      <c r="Y187" s="39"/>
      <c r="Z187" s="39"/>
      <c r="AA187" s="39"/>
      <c r="AB187" s="39"/>
    </row>
    <row r="188" spans="1:28" s="17" customFormat="1" ht="15.75" outlineLevel="1">
      <c r="A188" s="26">
        <v>167</v>
      </c>
      <c r="B188" s="27">
        <f t="shared" si="34"/>
        <v>49004</v>
      </c>
      <c r="C188" s="28">
        <f t="shared" si="32"/>
        <v>28</v>
      </c>
      <c r="D188" s="29">
        <f t="shared" si="28"/>
        <v>0</v>
      </c>
      <c r="E188" s="29">
        <f t="shared" si="37"/>
        <v>0</v>
      </c>
      <c r="F188" s="29">
        <f t="shared" si="38"/>
        <v>0</v>
      </c>
      <c r="G188" s="29">
        <v>0</v>
      </c>
      <c r="H188" s="29">
        <f t="shared" si="31"/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5">
        <v>0</v>
      </c>
      <c r="O188" s="25">
        <f t="shared" si="35"/>
        <v>0</v>
      </c>
      <c r="P188" s="29">
        <v>0</v>
      </c>
      <c r="Q188" s="29" t="s">
        <v>46</v>
      </c>
      <c r="R188" s="29" t="s">
        <v>46</v>
      </c>
      <c r="T188" s="39">
        <f t="shared" si="33"/>
        <v>0</v>
      </c>
      <c r="U188" s="39">
        <f t="shared" si="36"/>
        <v>0</v>
      </c>
      <c r="V188" s="39" t="b">
        <f t="shared" si="27"/>
        <v>0</v>
      </c>
      <c r="W188" s="39">
        <v>8</v>
      </c>
      <c r="X188" s="39"/>
      <c r="Y188" s="39"/>
      <c r="Z188" s="39"/>
      <c r="AA188" s="39"/>
      <c r="AB188" s="39"/>
    </row>
    <row r="189" spans="1:28" s="17" customFormat="1" ht="15.75" outlineLevel="1">
      <c r="A189" s="26">
        <v>168</v>
      </c>
      <c r="B189" s="27">
        <f t="shared" si="34"/>
        <v>49035</v>
      </c>
      <c r="C189" s="28">
        <f t="shared" si="32"/>
        <v>31</v>
      </c>
      <c r="D189" s="29">
        <f t="shared" si="28"/>
        <v>0</v>
      </c>
      <c r="E189" s="29">
        <f t="shared" si="37"/>
        <v>0</v>
      </c>
      <c r="F189" s="29">
        <f t="shared" si="38"/>
        <v>0</v>
      </c>
      <c r="G189" s="29">
        <v>0</v>
      </c>
      <c r="H189" s="29">
        <f t="shared" si="31"/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5">
        <v>0</v>
      </c>
      <c r="O189" s="25">
        <f t="shared" si="35"/>
        <v>0</v>
      </c>
      <c r="P189" s="29">
        <v>0</v>
      </c>
      <c r="Q189" s="29" t="s">
        <v>46</v>
      </c>
      <c r="R189" s="29" t="s">
        <v>46</v>
      </c>
      <c r="T189" s="39">
        <f t="shared" si="33"/>
        <v>0</v>
      </c>
      <c r="U189" s="39">
        <f t="shared" si="36"/>
        <v>0</v>
      </c>
      <c r="V189" s="39" t="b">
        <f t="shared" si="27"/>
        <v>0</v>
      </c>
      <c r="W189" s="39">
        <v>9</v>
      </c>
      <c r="X189" s="39"/>
      <c r="Y189" s="39"/>
      <c r="Z189" s="39"/>
      <c r="AA189" s="39"/>
      <c r="AB189" s="39"/>
    </row>
    <row r="190" spans="1:28" s="17" customFormat="1" ht="15.75" outlineLevel="1">
      <c r="A190" s="26">
        <v>169</v>
      </c>
      <c r="B190" s="27">
        <f t="shared" si="34"/>
        <v>49065</v>
      </c>
      <c r="C190" s="28">
        <f t="shared" si="32"/>
        <v>30</v>
      </c>
      <c r="D190" s="29">
        <f t="shared" si="28"/>
        <v>0</v>
      </c>
      <c r="E190" s="29">
        <f t="shared" si="37"/>
        <v>0</v>
      </c>
      <c r="F190" s="29">
        <f t="shared" si="38"/>
        <v>0</v>
      </c>
      <c r="G190" s="29">
        <v>0</v>
      </c>
      <c r="H190" s="29">
        <f t="shared" si="31"/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5">
        <v>0</v>
      </c>
      <c r="O190" s="25">
        <f t="shared" si="35"/>
        <v>0</v>
      </c>
      <c r="P190" s="29">
        <v>0</v>
      </c>
      <c r="Q190" s="29" t="s">
        <v>46</v>
      </c>
      <c r="R190" s="29" t="s">
        <v>46</v>
      </c>
      <c r="T190" s="39">
        <f t="shared" si="33"/>
        <v>0</v>
      </c>
      <c r="U190" s="39">
        <f t="shared" si="36"/>
        <v>0</v>
      </c>
      <c r="V190" s="39" t="b">
        <f t="shared" si="27"/>
        <v>0</v>
      </c>
      <c r="W190" s="39">
        <v>10</v>
      </c>
      <c r="X190" s="39"/>
      <c r="Y190" s="39"/>
      <c r="Z190" s="39"/>
      <c r="AA190" s="39"/>
      <c r="AB190" s="39"/>
    </row>
    <row r="191" spans="1:28" s="17" customFormat="1" ht="15.75" outlineLevel="1">
      <c r="A191" s="26">
        <v>170</v>
      </c>
      <c r="B191" s="27">
        <f t="shared" si="34"/>
        <v>49096</v>
      </c>
      <c r="C191" s="28">
        <f t="shared" si="32"/>
        <v>31</v>
      </c>
      <c r="D191" s="29">
        <f t="shared" si="28"/>
        <v>0</v>
      </c>
      <c r="E191" s="29">
        <f t="shared" si="37"/>
        <v>0</v>
      </c>
      <c r="F191" s="29">
        <f t="shared" si="38"/>
        <v>0</v>
      </c>
      <c r="G191" s="29">
        <v>0</v>
      </c>
      <c r="H191" s="29">
        <f t="shared" si="31"/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5">
        <v>0</v>
      </c>
      <c r="O191" s="25">
        <f t="shared" si="35"/>
        <v>0</v>
      </c>
      <c r="P191" s="29">
        <v>0</v>
      </c>
      <c r="Q191" s="29" t="s">
        <v>46</v>
      </c>
      <c r="R191" s="29" t="s">
        <v>46</v>
      </c>
      <c r="T191" s="39">
        <f t="shared" si="33"/>
        <v>0</v>
      </c>
      <c r="U191" s="39">
        <f t="shared" si="36"/>
        <v>0</v>
      </c>
      <c r="V191" s="39" t="b">
        <f t="shared" si="27"/>
        <v>0</v>
      </c>
      <c r="W191" s="39">
        <v>11</v>
      </c>
      <c r="X191" s="39"/>
      <c r="Y191" s="39"/>
      <c r="Z191" s="39"/>
      <c r="AA191" s="39"/>
      <c r="AB191" s="39"/>
    </row>
    <row r="192" spans="1:28" s="17" customFormat="1" ht="15.75" outlineLevel="1">
      <c r="A192" s="26">
        <v>171</v>
      </c>
      <c r="B192" s="27">
        <f t="shared" si="34"/>
        <v>49126</v>
      </c>
      <c r="C192" s="28">
        <f t="shared" si="32"/>
        <v>30</v>
      </c>
      <c r="D192" s="29">
        <f t="shared" si="28"/>
        <v>0</v>
      </c>
      <c r="E192" s="29">
        <f t="shared" si="37"/>
        <v>0</v>
      </c>
      <c r="F192" s="29">
        <f t="shared" si="38"/>
        <v>0</v>
      </c>
      <c r="G192" s="29">
        <v>0</v>
      </c>
      <c r="H192" s="29">
        <f t="shared" si="31"/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5">
        <v>0</v>
      </c>
      <c r="O192" s="25">
        <f t="shared" si="35"/>
        <v>0</v>
      </c>
      <c r="P192" s="29">
        <v>0</v>
      </c>
      <c r="Q192" s="29" t="s">
        <v>46</v>
      </c>
      <c r="R192" s="29" t="s">
        <v>46</v>
      </c>
      <c r="T192" s="39">
        <f t="shared" si="33"/>
        <v>0</v>
      </c>
      <c r="U192" s="39">
        <f t="shared" si="36"/>
        <v>0</v>
      </c>
      <c r="V192" s="39" t="b">
        <f t="shared" si="27"/>
        <v>0</v>
      </c>
      <c r="W192" s="39">
        <v>12</v>
      </c>
      <c r="X192" s="39"/>
      <c r="Y192" s="39"/>
      <c r="Z192" s="39"/>
      <c r="AA192" s="39"/>
      <c r="AB192" s="39"/>
    </row>
    <row r="193" spans="1:28" s="17" customFormat="1" ht="15.75" outlineLevel="1">
      <c r="A193" s="26">
        <v>172</v>
      </c>
      <c r="B193" s="27">
        <f t="shared" si="34"/>
        <v>49157</v>
      </c>
      <c r="C193" s="28">
        <f t="shared" si="32"/>
        <v>31</v>
      </c>
      <c r="D193" s="29">
        <f t="shared" si="28"/>
        <v>0</v>
      </c>
      <c r="E193" s="29">
        <f t="shared" si="37"/>
        <v>0</v>
      </c>
      <c r="F193" s="29">
        <f t="shared" si="38"/>
        <v>0</v>
      </c>
      <c r="G193" s="29">
        <v>0</v>
      </c>
      <c r="H193" s="29">
        <f t="shared" si="31"/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5">
        <v>0</v>
      </c>
      <c r="O193" s="25">
        <f t="shared" si="35"/>
        <v>0</v>
      </c>
      <c r="P193" s="29">
        <v>0</v>
      </c>
      <c r="Q193" s="29" t="s">
        <v>46</v>
      </c>
      <c r="R193" s="29" t="s">
        <v>46</v>
      </c>
      <c r="T193" s="39">
        <f t="shared" si="33"/>
        <v>0</v>
      </c>
      <c r="U193" s="39">
        <f t="shared" si="36"/>
        <v>0</v>
      </c>
      <c r="V193" s="39" t="b">
        <f t="shared" si="27"/>
        <v>0</v>
      </c>
      <c r="W193" s="39">
        <v>1</v>
      </c>
      <c r="X193" s="39"/>
      <c r="Y193" s="39"/>
      <c r="Z193" s="39"/>
      <c r="AA193" s="39"/>
      <c r="AB193" s="39"/>
    </row>
    <row r="194" spans="1:28" s="17" customFormat="1" ht="15.75" outlineLevel="1">
      <c r="A194" s="26">
        <v>173</v>
      </c>
      <c r="B194" s="27">
        <f t="shared" si="34"/>
        <v>49188</v>
      </c>
      <c r="C194" s="28">
        <f t="shared" si="32"/>
        <v>31</v>
      </c>
      <c r="D194" s="29">
        <f t="shared" si="28"/>
        <v>0</v>
      </c>
      <c r="E194" s="29">
        <f t="shared" si="37"/>
        <v>0</v>
      </c>
      <c r="F194" s="29">
        <f t="shared" si="38"/>
        <v>0</v>
      </c>
      <c r="G194" s="29">
        <v>0</v>
      </c>
      <c r="H194" s="29">
        <f t="shared" si="31"/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5">
        <v>0</v>
      </c>
      <c r="O194" s="25">
        <f t="shared" si="35"/>
        <v>0</v>
      </c>
      <c r="P194" s="29">
        <v>0</v>
      </c>
      <c r="Q194" s="29" t="s">
        <v>46</v>
      </c>
      <c r="R194" s="29" t="s">
        <v>46</v>
      </c>
      <c r="T194" s="39">
        <f t="shared" si="33"/>
        <v>0</v>
      </c>
      <c r="U194" s="39">
        <f t="shared" si="36"/>
        <v>0</v>
      </c>
      <c r="V194" s="39" t="b">
        <f t="shared" si="27"/>
        <v>0</v>
      </c>
      <c r="W194" s="39">
        <v>2</v>
      </c>
      <c r="X194" s="39"/>
      <c r="Y194" s="39"/>
      <c r="Z194" s="39"/>
      <c r="AA194" s="39"/>
      <c r="AB194" s="39"/>
    </row>
    <row r="195" spans="1:28" s="17" customFormat="1" ht="15.75" outlineLevel="1">
      <c r="A195" s="26">
        <v>174</v>
      </c>
      <c r="B195" s="27">
        <f t="shared" si="34"/>
        <v>49218</v>
      </c>
      <c r="C195" s="28">
        <f t="shared" si="32"/>
        <v>30</v>
      </c>
      <c r="D195" s="29">
        <f t="shared" si="28"/>
        <v>0</v>
      </c>
      <c r="E195" s="29">
        <f t="shared" si="37"/>
        <v>0</v>
      </c>
      <c r="F195" s="29">
        <f t="shared" si="38"/>
        <v>0</v>
      </c>
      <c r="G195" s="29">
        <v>0</v>
      </c>
      <c r="H195" s="29">
        <f t="shared" si="31"/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5">
        <v>0</v>
      </c>
      <c r="O195" s="25">
        <f t="shared" si="35"/>
        <v>0</v>
      </c>
      <c r="P195" s="29">
        <v>0</v>
      </c>
      <c r="Q195" s="29" t="s">
        <v>46</v>
      </c>
      <c r="R195" s="29" t="s">
        <v>46</v>
      </c>
      <c r="T195" s="39">
        <f t="shared" si="33"/>
        <v>0</v>
      </c>
      <c r="U195" s="39">
        <f t="shared" si="36"/>
        <v>0</v>
      </c>
      <c r="V195" s="39" t="b">
        <f aca="true" t="shared" si="39" ref="V195:V202">IF(T194&lt;U195,T194)</f>
        <v>0</v>
      </c>
      <c r="W195" s="39">
        <v>3</v>
      </c>
      <c r="X195" s="39"/>
      <c r="Y195" s="39"/>
      <c r="Z195" s="39"/>
      <c r="AA195" s="39"/>
      <c r="AB195" s="39"/>
    </row>
    <row r="196" spans="1:28" s="17" customFormat="1" ht="15.75" outlineLevel="1">
      <c r="A196" s="26">
        <v>175</v>
      </c>
      <c r="B196" s="27">
        <f t="shared" si="34"/>
        <v>49249</v>
      </c>
      <c r="C196" s="28">
        <f t="shared" si="32"/>
        <v>31</v>
      </c>
      <c r="D196" s="29">
        <f t="shared" si="28"/>
        <v>0</v>
      </c>
      <c r="E196" s="29">
        <f t="shared" si="37"/>
        <v>0</v>
      </c>
      <c r="F196" s="29">
        <f t="shared" si="38"/>
        <v>0</v>
      </c>
      <c r="G196" s="29">
        <v>0</v>
      </c>
      <c r="H196" s="29">
        <f t="shared" si="31"/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5">
        <v>0</v>
      </c>
      <c r="O196" s="25">
        <f t="shared" si="35"/>
        <v>0</v>
      </c>
      <c r="P196" s="29">
        <v>0</v>
      </c>
      <c r="Q196" s="29" t="s">
        <v>46</v>
      </c>
      <c r="R196" s="29" t="s">
        <v>46</v>
      </c>
      <c r="T196" s="39">
        <f t="shared" si="33"/>
        <v>0</v>
      </c>
      <c r="U196" s="39">
        <f t="shared" si="36"/>
        <v>0</v>
      </c>
      <c r="V196" s="39" t="b">
        <f t="shared" si="39"/>
        <v>0</v>
      </c>
      <c r="W196" s="39">
        <v>4</v>
      </c>
      <c r="X196" s="39"/>
      <c r="Y196" s="39"/>
      <c r="Z196" s="39"/>
      <c r="AA196" s="39"/>
      <c r="AB196" s="39"/>
    </row>
    <row r="197" spans="1:28" s="17" customFormat="1" ht="15.75" outlineLevel="1">
      <c r="A197" s="26">
        <v>176</v>
      </c>
      <c r="B197" s="27">
        <f t="shared" si="34"/>
        <v>49279</v>
      </c>
      <c r="C197" s="28">
        <f t="shared" si="32"/>
        <v>30</v>
      </c>
      <c r="D197" s="29">
        <f t="shared" si="28"/>
        <v>0</v>
      </c>
      <c r="E197" s="29">
        <f t="shared" si="37"/>
        <v>0</v>
      </c>
      <c r="F197" s="29">
        <f t="shared" si="38"/>
        <v>0</v>
      </c>
      <c r="G197" s="29">
        <v>0</v>
      </c>
      <c r="H197" s="29">
        <f t="shared" si="31"/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5">
        <v>0</v>
      </c>
      <c r="O197" s="25">
        <f t="shared" si="35"/>
        <v>0</v>
      </c>
      <c r="P197" s="29">
        <v>0</v>
      </c>
      <c r="Q197" s="29" t="s">
        <v>46</v>
      </c>
      <c r="R197" s="29" t="s">
        <v>46</v>
      </c>
      <c r="T197" s="39">
        <f t="shared" si="33"/>
        <v>0</v>
      </c>
      <c r="U197" s="39">
        <f t="shared" si="36"/>
        <v>0</v>
      </c>
      <c r="V197" s="39" t="b">
        <f t="shared" si="39"/>
        <v>0</v>
      </c>
      <c r="W197" s="39">
        <v>5</v>
      </c>
      <c r="X197" s="39"/>
      <c r="Y197" s="39"/>
      <c r="Z197" s="39"/>
      <c r="AA197" s="39"/>
      <c r="AB197" s="39"/>
    </row>
    <row r="198" spans="1:28" s="17" customFormat="1" ht="15.75" outlineLevel="1">
      <c r="A198" s="26">
        <v>177</v>
      </c>
      <c r="B198" s="27">
        <f t="shared" si="34"/>
        <v>49310</v>
      </c>
      <c r="C198" s="28">
        <f t="shared" si="32"/>
        <v>31</v>
      </c>
      <c r="D198" s="29">
        <f t="shared" si="28"/>
        <v>0</v>
      </c>
      <c r="E198" s="29">
        <f t="shared" si="37"/>
        <v>0</v>
      </c>
      <c r="F198" s="29">
        <f t="shared" si="38"/>
        <v>0</v>
      </c>
      <c r="G198" s="29">
        <v>0</v>
      </c>
      <c r="H198" s="29">
        <f t="shared" si="31"/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5">
        <v>0</v>
      </c>
      <c r="O198" s="25">
        <f t="shared" si="35"/>
        <v>0</v>
      </c>
      <c r="P198" s="29">
        <v>0</v>
      </c>
      <c r="Q198" s="29" t="s">
        <v>46</v>
      </c>
      <c r="R198" s="29" t="s">
        <v>46</v>
      </c>
      <c r="T198" s="39">
        <f t="shared" si="33"/>
        <v>0</v>
      </c>
      <c r="U198" s="39">
        <f t="shared" si="36"/>
        <v>54794</v>
      </c>
      <c r="V198" s="39">
        <f t="shared" si="39"/>
        <v>0</v>
      </c>
      <c r="W198" s="39">
        <v>6</v>
      </c>
      <c r="X198" s="39"/>
      <c r="Y198" s="39"/>
      <c r="Z198" s="39"/>
      <c r="AA198" s="39"/>
      <c r="AB198" s="39"/>
    </row>
    <row r="199" spans="1:28" s="17" customFormat="1" ht="15.75" outlineLevel="1">
      <c r="A199" s="26">
        <v>178</v>
      </c>
      <c r="B199" s="27">
        <f t="shared" si="34"/>
        <v>49341</v>
      </c>
      <c r="C199" s="28">
        <f t="shared" si="32"/>
        <v>31</v>
      </c>
      <c r="D199" s="29">
        <f t="shared" si="28"/>
        <v>0</v>
      </c>
      <c r="E199" s="29">
        <f t="shared" si="37"/>
        <v>0</v>
      </c>
      <c r="F199" s="29">
        <f t="shared" si="38"/>
        <v>0</v>
      </c>
      <c r="G199" s="29">
        <v>0</v>
      </c>
      <c r="H199" s="29">
        <f t="shared" si="31"/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5">
        <v>0</v>
      </c>
      <c r="O199" s="25">
        <f t="shared" si="35"/>
        <v>0</v>
      </c>
      <c r="P199" s="29">
        <v>0</v>
      </c>
      <c r="Q199" s="29" t="s">
        <v>46</v>
      </c>
      <c r="R199" s="29" t="s">
        <v>46</v>
      </c>
      <c r="T199" s="39">
        <f t="shared" si="33"/>
        <v>0</v>
      </c>
      <c r="U199" s="39">
        <f t="shared" si="36"/>
        <v>0</v>
      </c>
      <c r="V199" s="39" t="b">
        <f t="shared" si="39"/>
        <v>0</v>
      </c>
      <c r="W199" s="39">
        <v>7</v>
      </c>
      <c r="X199" s="39"/>
      <c r="Y199" s="39"/>
      <c r="Z199" s="39"/>
      <c r="AA199" s="39"/>
      <c r="AB199" s="39"/>
    </row>
    <row r="200" spans="1:28" s="17" customFormat="1" ht="15.75" outlineLevel="1">
      <c r="A200" s="26">
        <v>179</v>
      </c>
      <c r="B200" s="27">
        <f t="shared" si="34"/>
        <v>49369</v>
      </c>
      <c r="C200" s="28">
        <f t="shared" si="32"/>
        <v>28</v>
      </c>
      <c r="D200" s="29">
        <f t="shared" si="28"/>
        <v>0</v>
      </c>
      <c r="E200" s="29">
        <f t="shared" si="37"/>
        <v>0</v>
      </c>
      <c r="F200" s="29">
        <f t="shared" si="38"/>
        <v>0</v>
      </c>
      <c r="G200" s="29">
        <v>0</v>
      </c>
      <c r="H200" s="29">
        <f t="shared" si="31"/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5">
        <v>0</v>
      </c>
      <c r="O200" s="25">
        <f t="shared" si="35"/>
        <v>0</v>
      </c>
      <c r="P200" s="29">
        <v>0</v>
      </c>
      <c r="Q200" s="29" t="s">
        <v>46</v>
      </c>
      <c r="R200" s="29" t="s">
        <v>46</v>
      </c>
      <c r="T200" s="39">
        <f t="shared" si="33"/>
        <v>0</v>
      </c>
      <c r="U200" s="39">
        <f t="shared" si="36"/>
        <v>0</v>
      </c>
      <c r="V200" s="39" t="b">
        <f t="shared" si="39"/>
        <v>0</v>
      </c>
      <c r="W200" s="39">
        <v>8</v>
      </c>
      <c r="X200" s="39"/>
      <c r="Y200" s="39"/>
      <c r="Z200" s="39"/>
      <c r="AA200" s="39"/>
      <c r="AB200" s="39"/>
    </row>
    <row r="201" spans="1:28" s="17" customFormat="1" ht="15.75" outlineLevel="1">
      <c r="A201" s="26">
        <v>180</v>
      </c>
      <c r="B201" s="27">
        <f t="shared" si="34"/>
        <v>49400</v>
      </c>
      <c r="C201" s="28">
        <f t="shared" si="32"/>
        <v>31</v>
      </c>
      <c r="D201" s="29">
        <f t="shared" si="28"/>
        <v>0</v>
      </c>
      <c r="E201" s="29">
        <f t="shared" si="37"/>
        <v>0</v>
      </c>
      <c r="F201" s="29">
        <f t="shared" si="38"/>
        <v>0</v>
      </c>
      <c r="G201" s="29">
        <v>0</v>
      </c>
      <c r="H201" s="29">
        <f t="shared" si="31"/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5">
        <v>0</v>
      </c>
      <c r="O201" s="25">
        <f t="shared" si="35"/>
        <v>0</v>
      </c>
      <c r="P201" s="29">
        <v>0</v>
      </c>
      <c r="Q201" s="29" t="s">
        <v>46</v>
      </c>
      <c r="R201" s="29" t="s">
        <v>46</v>
      </c>
      <c r="T201" s="39">
        <f t="shared" si="33"/>
        <v>0</v>
      </c>
      <c r="U201" s="39">
        <f t="shared" si="36"/>
        <v>0</v>
      </c>
      <c r="V201" s="39" t="b">
        <f t="shared" si="39"/>
        <v>0</v>
      </c>
      <c r="W201" s="39">
        <v>9</v>
      </c>
      <c r="X201" s="39"/>
      <c r="Y201" s="39"/>
      <c r="Z201" s="39"/>
      <c r="AA201" s="39"/>
      <c r="AB201" s="39"/>
    </row>
    <row r="202" spans="1:28" s="17" customFormat="1" ht="15.75" outlineLevel="1">
      <c r="A202" s="26">
        <v>181</v>
      </c>
      <c r="B202" s="27">
        <f t="shared" si="34"/>
        <v>49430</v>
      </c>
      <c r="C202" s="28">
        <f t="shared" si="32"/>
        <v>30</v>
      </c>
      <c r="D202" s="29">
        <f t="shared" si="28"/>
        <v>0</v>
      </c>
      <c r="E202" s="29">
        <f t="shared" si="37"/>
        <v>0</v>
      </c>
      <c r="F202" s="29">
        <f t="shared" si="38"/>
        <v>0</v>
      </c>
      <c r="G202" s="29">
        <v>0</v>
      </c>
      <c r="H202" s="29">
        <f t="shared" si="31"/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5">
        <v>0</v>
      </c>
      <c r="O202" s="25">
        <f t="shared" si="35"/>
        <v>0</v>
      </c>
      <c r="P202" s="29">
        <v>0</v>
      </c>
      <c r="Q202" s="29" t="s">
        <v>46</v>
      </c>
      <c r="R202" s="29" t="s">
        <v>46</v>
      </c>
      <c r="T202" s="39">
        <f t="shared" si="33"/>
        <v>0</v>
      </c>
      <c r="U202" s="39">
        <f t="shared" si="36"/>
        <v>0</v>
      </c>
      <c r="V202" s="39" t="b">
        <f t="shared" si="39"/>
        <v>0</v>
      </c>
      <c r="W202" s="39">
        <v>10</v>
      </c>
      <c r="X202" s="39"/>
      <c r="Y202" s="39"/>
      <c r="Z202" s="39"/>
      <c r="AA202" s="39"/>
      <c r="AB202" s="39"/>
    </row>
    <row r="203" spans="1:28" s="17" customFormat="1" ht="31.5">
      <c r="A203" s="26" t="s">
        <v>51</v>
      </c>
      <c r="B203" s="27" t="s">
        <v>46</v>
      </c>
      <c r="C203" s="27" t="s">
        <v>46</v>
      </c>
      <c r="D203" s="29">
        <f>SUM(D21:D202)</f>
        <v>286510.2057458055</v>
      </c>
      <c r="E203" s="29">
        <f>SUM(E23:E202)</f>
        <v>200000</v>
      </c>
      <c r="F203" s="29">
        <f aca="true" t="shared" si="40" ref="F203:L203">SUM(F21:F202)</f>
        <v>211987.98352358345</v>
      </c>
      <c r="G203" s="29">
        <f t="shared" si="40"/>
        <v>0</v>
      </c>
      <c r="H203" s="29">
        <f t="shared" si="40"/>
        <v>9300</v>
      </c>
      <c r="I203" s="29">
        <f t="shared" si="40"/>
        <v>0</v>
      </c>
      <c r="J203" s="29">
        <f>SUM(J21:J202)</f>
        <v>0</v>
      </c>
      <c r="K203" s="29">
        <f t="shared" si="40"/>
        <v>0</v>
      </c>
      <c r="L203" s="29">
        <f t="shared" si="40"/>
        <v>0</v>
      </c>
      <c r="M203" s="29">
        <f>SUM(M21:M202)</f>
        <v>3000</v>
      </c>
      <c r="N203" s="29">
        <f>SUM(N21:N202)</f>
        <v>0</v>
      </c>
      <c r="O203" s="29">
        <f>SUM(O21:O202)</f>
        <v>62222.222222222226</v>
      </c>
      <c r="P203" s="29">
        <f>SUM(P21:P202)</f>
        <v>0</v>
      </c>
      <c r="Q203" s="30">
        <f>XIRR(D21:D202,B21:B202)</f>
        <v>0.3672883570194245</v>
      </c>
      <c r="R203" s="29">
        <f>SUM(E203:P203)</f>
        <v>486510.2057458057</v>
      </c>
      <c r="T203" s="39"/>
      <c r="U203" s="39"/>
      <c r="V203" s="39"/>
      <c r="W203" s="39"/>
      <c r="X203" s="39"/>
      <c r="Y203" s="39"/>
      <c r="Z203" s="39"/>
      <c r="AA203" s="39"/>
      <c r="AB203" s="39"/>
    </row>
    <row r="204" spans="1:28" s="17" customFormat="1" ht="15.75">
      <c r="A204" s="31"/>
      <c r="B204" s="32"/>
      <c r="C204" s="33"/>
      <c r="T204" s="39"/>
      <c r="U204" s="39"/>
      <c r="V204" s="39"/>
      <c r="W204" s="39"/>
      <c r="X204" s="39"/>
      <c r="Y204" s="39"/>
      <c r="Z204" s="39"/>
      <c r="AA204" s="39"/>
      <c r="AB204" s="39"/>
    </row>
    <row r="205" spans="1:28" s="17" customFormat="1" ht="15.75">
      <c r="A205" s="31"/>
      <c r="B205" s="32"/>
      <c r="C205" s="33"/>
      <c r="T205" s="39"/>
      <c r="U205" s="39"/>
      <c r="V205" s="39"/>
      <c r="W205" s="39"/>
      <c r="X205" s="39"/>
      <c r="Y205" s="39"/>
      <c r="Z205" s="39"/>
      <c r="AA205" s="39"/>
      <c r="AB205" s="39"/>
    </row>
    <row r="206" spans="1:28" s="17" customFormat="1" ht="15.75">
      <c r="A206" s="31"/>
      <c r="B206" s="32"/>
      <c r="C206" s="33"/>
      <c r="T206" s="39"/>
      <c r="U206" s="39"/>
      <c r="V206" s="39"/>
      <c r="W206" s="39"/>
      <c r="X206" s="39"/>
      <c r="Y206" s="39"/>
      <c r="Z206" s="39"/>
      <c r="AA206" s="39"/>
      <c r="AB206" s="39"/>
    </row>
    <row r="207" spans="1:28" s="17" customFormat="1" ht="15.75">
      <c r="A207" s="31"/>
      <c r="B207" s="32"/>
      <c r="C207" s="33"/>
      <c r="T207" s="39"/>
      <c r="U207" s="39"/>
      <c r="V207" s="39"/>
      <c r="W207" s="39"/>
      <c r="X207" s="39"/>
      <c r="Y207" s="39"/>
      <c r="Z207" s="39"/>
      <c r="AA207" s="39"/>
      <c r="AB207" s="39"/>
    </row>
    <row r="208" spans="1:28" s="17" customFormat="1" ht="15.75">
      <c r="A208" s="31"/>
      <c r="B208" s="32"/>
      <c r="C208" s="33"/>
      <c r="T208" s="39"/>
      <c r="U208" s="39"/>
      <c r="V208" s="39"/>
      <c r="W208" s="39"/>
      <c r="X208" s="39"/>
      <c r="Y208" s="39"/>
      <c r="Z208" s="39"/>
      <c r="AA208" s="39"/>
      <c r="AB208" s="39"/>
    </row>
    <row r="209" spans="1:28" s="17" customFormat="1" ht="15.75">
      <c r="A209" s="31"/>
      <c r="B209" s="32"/>
      <c r="C209" s="33"/>
      <c r="T209" s="39"/>
      <c r="U209" s="39"/>
      <c r="V209" s="39"/>
      <c r="W209" s="39"/>
      <c r="X209" s="39"/>
      <c r="Y209" s="39"/>
      <c r="Z209" s="39"/>
      <c r="AA209" s="39"/>
      <c r="AB209" s="39"/>
    </row>
    <row r="210" spans="1:28" s="17" customFormat="1" ht="15.75">
      <c r="A210" s="31"/>
      <c r="B210" s="32"/>
      <c r="C210" s="33"/>
      <c r="T210" s="39"/>
      <c r="U210" s="39"/>
      <c r="V210" s="39"/>
      <c r="W210" s="39"/>
      <c r="X210" s="39"/>
      <c r="Y210" s="39"/>
      <c r="Z210" s="39"/>
      <c r="AA210" s="39"/>
      <c r="AB210" s="39"/>
    </row>
    <row r="211" spans="1:28" s="17" customFormat="1" ht="15.75">
      <c r="A211" s="31"/>
      <c r="B211" s="32"/>
      <c r="C211" s="33"/>
      <c r="T211" s="39"/>
      <c r="U211" s="39"/>
      <c r="V211" s="39"/>
      <c r="W211" s="39"/>
      <c r="X211" s="39"/>
      <c r="Y211" s="39"/>
      <c r="Z211" s="39"/>
      <c r="AA211" s="39"/>
      <c r="AB211" s="39"/>
    </row>
    <row r="212" spans="1:28" s="17" customFormat="1" ht="15.75">
      <c r="A212" s="31"/>
      <c r="B212" s="32"/>
      <c r="C212" s="33"/>
      <c r="T212" s="39"/>
      <c r="U212" s="39"/>
      <c r="V212" s="39"/>
      <c r="W212" s="39"/>
      <c r="X212" s="39"/>
      <c r="Y212" s="39"/>
      <c r="Z212" s="39"/>
      <c r="AA212" s="39"/>
      <c r="AB212" s="39"/>
    </row>
    <row r="213" spans="1:28" s="17" customFormat="1" ht="15.75">
      <c r="A213" s="31"/>
      <c r="B213" s="32"/>
      <c r="C213" s="33"/>
      <c r="T213" s="39"/>
      <c r="U213" s="39"/>
      <c r="V213" s="39"/>
      <c r="W213" s="39"/>
      <c r="X213" s="39"/>
      <c r="Y213" s="39"/>
      <c r="Z213" s="39"/>
      <c r="AA213" s="39"/>
      <c r="AB213" s="39"/>
    </row>
    <row r="214" spans="1:28" s="17" customFormat="1" ht="15.75">
      <c r="A214" s="31"/>
      <c r="B214" s="32"/>
      <c r="C214" s="33"/>
      <c r="T214" s="39"/>
      <c r="U214" s="39"/>
      <c r="V214" s="39"/>
      <c r="W214" s="39"/>
      <c r="X214" s="39"/>
      <c r="Y214" s="39"/>
      <c r="Z214" s="39"/>
      <c r="AA214" s="39"/>
      <c r="AB214" s="39"/>
    </row>
    <row r="215" spans="1:28" s="17" customFormat="1" ht="15.75">
      <c r="A215" s="31"/>
      <c r="B215" s="32"/>
      <c r="C215" s="33"/>
      <c r="T215" s="39"/>
      <c r="U215" s="39"/>
      <c r="V215" s="39"/>
      <c r="W215" s="39"/>
      <c r="X215" s="39"/>
      <c r="Y215" s="39"/>
      <c r="Z215" s="39"/>
      <c r="AA215" s="39"/>
      <c r="AB215" s="39"/>
    </row>
    <row r="216" spans="1:28" s="17" customFormat="1" ht="15.75">
      <c r="A216" s="31"/>
      <c r="B216" s="32"/>
      <c r="C216" s="33"/>
      <c r="T216" s="39"/>
      <c r="U216" s="39"/>
      <c r="V216" s="39"/>
      <c r="W216" s="39"/>
      <c r="X216" s="39"/>
      <c r="Y216" s="39"/>
      <c r="Z216" s="39"/>
      <c r="AA216" s="39"/>
      <c r="AB216" s="39"/>
    </row>
    <row r="217" spans="1:28" s="17" customFormat="1" ht="15.75">
      <c r="A217" s="31"/>
      <c r="B217" s="32"/>
      <c r="C217" s="33"/>
      <c r="T217" s="39"/>
      <c r="U217" s="39"/>
      <c r="V217" s="39"/>
      <c r="W217" s="39"/>
      <c r="X217" s="39"/>
      <c r="Y217" s="39"/>
      <c r="Z217" s="39"/>
      <c r="AA217" s="39"/>
      <c r="AB217" s="39"/>
    </row>
    <row r="218" spans="1:28" s="17" customFormat="1" ht="15.75">
      <c r="A218" s="31"/>
      <c r="B218" s="32"/>
      <c r="C218" s="33"/>
      <c r="T218" s="39"/>
      <c r="U218" s="39"/>
      <c r="V218" s="39"/>
      <c r="W218" s="39"/>
      <c r="X218" s="39"/>
      <c r="Y218" s="39"/>
      <c r="Z218" s="39"/>
      <c r="AA218" s="39"/>
      <c r="AB218" s="39"/>
    </row>
    <row r="219" spans="1:28" s="17" customFormat="1" ht="15.75">
      <c r="A219" s="31"/>
      <c r="B219" s="32"/>
      <c r="C219" s="33"/>
      <c r="T219" s="39"/>
      <c r="U219" s="39"/>
      <c r="V219" s="39"/>
      <c r="W219" s="39"/>
      <c r="X219" s="39"/>
      <c r="Y219" s="39"/>
      <c r="Z219" s="39"/>
      <c r="AA219" s="39"/>
      <c r="AB219" s="39"/>
    </row>
    <row r="220" spans="1:28" s="17" customFormat="1" ht="15.75">
      <c r="A220" s="31"/>
      <c r="B220" s="32"/>
      <c r="C220" s="33"/>
      <c r="T220" s="39"/>
      <c r="U220" s="39"/>
      <c r="V220" s="39"/>
      <c r="W220" s="39"/>
      <c r="X220" s="39"/>
      <c r="Y220" s="39"/>
      <c r="Z220" s="39"/>
      <c r="AA220" s="39"/>
      <c r="AB220" s="39"/>
    </row>
    <row r="221" spans="1:28" s="17" customFormat="1" ht="15.75">
      <c r="A221" s="31"/>
      <c r="B221" s="32"/>
      <c r="C221" s="33"/>
      <c r="T221" s="39"/>
      <c r="U221" s="39"/>
      <c r="V221" s="39"/>
      <c r="W221" s="39"/>
      <c r="X221" s="39"/>
      <c r="Y221" s="39"/>
      <c r="Z221" s="39"/>
      <c r="AA221" s="39"/>
      <c r="AB221" s="39"/>
    </row>
    <row r="222" spans="1:28" s="17" customFormat="1" ht="15.75">
      <c r="A222" s="31"/>
      <c r="B222" s="32"/>
      <c r="C222" s="33"/>
      <c r="T222" s="39"/>
      <c r="U222" s="39"/>
      <c r="V222" s="39"/>
      <c r="W222" s="39"/>
      <c r="X222" s="39"/>
      <c r="Y222" s="39"/>
      <c r="Z222" s="39"/>
      <c r="AA222" s="39"/>
      <c r="AB222" s="39"/>
    </row>
    <row r="223" spans="1:28" s="17" customFormat="1" ht="15.75">
      <c r="A223" s="31"/>
      <c r="B223" s="32"/>
      <c r="C223" s="33"/>
      <c r="T223" s="39"/>
      <c r="U223" s="39"/>
      <c r="V223" s="39"/>
      <c r="W223" s="39"/>
      <c r="X223" s="39"/>
      <c r="Y223" s="39"/>
      <c r="Z223" s="39"/>
      <c r="AA223" s="39"/>
      <c r="AB223" s="39"/>
    </row>
    <row r="224" spans="1:28" s="17" customFormat="1" ht="15.75">
      <c r="A224" s="31"/>
      <c r="B224" s="32"/>
      <c r="C224" s="33"/>
      <c r="T224" s="39"/>
      <c r="U224" s="39"/>
      <c r="V224" s="39"/>
      <c r="W224" s="39"/>
      <c r="X224" s="39"/>
      <c r="Y224" s="39"/>
      <c r="Z224" s="39"/>
      <c r="AA224" s="39"/>
      <c r="AB224" s="39"/>
    </row>
    <row r="225" spans="1:28" s="17" customFormat="1" ht="15.75">
      <c r="A225" s="31"/>
      <c r="B225" s="32"/>
      <c r="C225" s="33"/>
      <c r="T225" s="39"/>
      <c r="U225" s="39"/>
      <c r="V225" s="39"/>
      <c r="W225" s="39"/>
      <c r="X225" s="39"/>
      <c r="Y225" s="39"/>
      <c r="Z225" s="39"/>
      <c r="AA225" s="39"/>
      <c r="AB225" s="39"/>
    </row>
    <row r="226" spans="1:28" s="17" customFormat="1" ht="15.75">
      <c r="A226" s="31"/>
      <c r="B226" s="32"/>
      <c r="C226" s="33"/>
      <c r="T226" s="39"/>
      <c r="U226" s="39"/>
      <c r="V226" s="39"/>
      <c r="W226" s="39"/>
      <c r="X226" s="39"/>
      <c r="Y226" s="39"/>
      <c r="Z226" s="39"/>
      <c r="AA226" s="39"/>
      <c r="AB226" s="39"/>
    </row>
    <row r="227" spans="1:28" s="17" customFormat="1" ht="15.75">
      <c r="A227" s="31"/>
      <c r="B227" s="32"/>
      <c r="C227" s="33"/>
      <c r="T227" s="39"/>
      <c r="U227" s="39"/>
      <c r="V227" s="39"/>
      <c r="W227" s="39"/>
      <c r="X227" s="39"/>
      <c r="Y227" s="39"/>
      <c r="Z227" s="39"/>
      <c r="AA227" s="39"/>
      <c r="AB227" s="39"/>
    </row>
    <row r="228" spans="1:28" s="17" customFormat="1" ht="15.75">
      <c r="A228" s="31"/>
      <c r="B228" s="32"/>
      <c r="C228" s="33"/>
      <c r="T228" s="39"/>
      <c r="U228" s="39"/>
      <c r="V228" s="39"/>
      <c r="W228" s="39"/>
      <c r="X228" s="39"/>
      <c r="Y228" s="39"/>
      <c r="Z228" s="39"/>
      <c r="AA228" s="39"/>
      <c r="AB228" s="39"/>
    </row>
    <row r="229" spans="1:28" s="17" customFormat="1" ht="15.75">
      <c r="A229" s="31"/>
      <c r="B229" s="32"/>
      <c r="C229" s="33"/>
      <c r="T229" s="39"/>
      <c r="U229" s="39"/>
      <c r="V229" s="39"/>
      <c r="W229" s="39"/>
      <c r="X229" s="39"/>
      <c r="Y229" s="39"/>
      <c r="Z229" s="39"/>
      <c r="AA229" s="39"/>
      <c r="AB229" s="39"/>
    </row>
    <row r="230" spans="1:28" s="17" customFormat="1" ht="15.75">
      <c r="A230" s="31"/>
      <c r="B230" s="32"/>
      <c r="C230" s="33"/>
      <c r="T230" s="39"/>
      <c r="U230" s="39"/>
      <c r="V230" s="39"/>
      <c r="W230" s="39"/>
      <c r="X230" s="39"/>
      <c r="Y230" s="39"/>
      <c r="Z230" s="39"/>
      <c r="AA230" s="39"/>
      <c r="AB230" s="39"/>
    </row>
    <row r="231" spans="1:28" s="17" customFormat="1" ht="15.75">
      <c r="A231" s="31"/>
      <c r="B231" s="32"/>
      <c r="C231" s="33"/>
      <c r="T231" s="39"/>
      <c r="U231" s="39"/>
      <c r="V231" s="39"/>
      <c r="W231" s="39"/>
      <c r="X231" s="39"/>
      <c r="Y231" s="39"/>
      <c r="Z231" s="39"/>
      <c r="AA231" s="39"/>
      <c r="AB231" s="39"/>
    </row>
    <row r="232" spans="1:28" s="17" customFormat="1" ht="15.75">
      <c r="A232" s="31"/>
      <c r="B232" s="32"/>
      <c r="C232" s="33"/>
      <c r="T232" s="39"/>
      <c r="U232" s="39"/>
      <c r="V232" s="39"/>
      <c r="W232" s="39"/>
      <c r="X232" s="39"/>
      <c r="Y232" s="39"/>
      <c r="Z232" s="39"/>
      <c r="AA232" s="39"/>
      <c r="AB232" s="39"/>
    </row>
    <row r="233" spans="1:28" s="17" customFormat="1" ht="15.75">
      <c r="A233" s="31"/>
      <c r="B233" s="32"/>
      <c r="C233" s="33"/>
      <c r="T233" s="39"/>
      <c r="U233" s="39"/>
      <c r="V233" s="39"/>
      <c r="W233" s="39"/>
      <c r="X233" s="39"/>
      <c r="Y233" s="39"/>
      <c r="Z233" s="39"/>
      <c r="AA233" s="39"/>
      <c r="AB233" s="39"/>
    </row>
    <row r="234" spans="1:28" s="17" customFormat="1" ht="15.75">
      <c r="A234" s="31"/>
      <c r="B234" s="32"/>
      <c r="C234" s="33"/>
      <c r="T234" s="39"/>
      <c r="U234" s="39"/>
      <c r="V234" s="39"/>
      <c r="W234" s="39"/>
      <c r="X234" s="39"/>
      <c r="Y234" s="39"/>
      <c r="Z234" s="39"/>
      <c r="AA234" s="39"/>
      <c r="AB234" s="39"/>
    </row>
    <row r="235" spans="1:28" s="17" customFormat="1" ht="15.75">
      <c r="A235" s="31"/>
      <c r="B235" s="32"/>
      <c r="C235" s="33"/>
      <c r="T235" s="39"/>
      <c r="U235" s="39"/>
      <c r="V235" s="39"/>
      <c r="W235" s="39"/>
      <c r="X235" s="39"/>
      <c r="Y235" s="39"/>
      <c r="Z235" s="39"/>
      <c r="AA235" s="39"/>
      <c r="AB235" s="39"/>
    </row>
    <row r="236" spans="1:28" s="17" customFormat="1" ht="15.75">
      <c r="A236" s="31"/>
      <c r="B236" s="32"/>
      <c r="C236" s="33"/>
      <c r="T236" s="39"/>
      <c r="U236" s="39"/>
      <c r="V236" s="39"/>
      <c r="W236" s="39"/>
      <c r="X236" s="39"/>
      <c r="Y236" s="39"/>
      <c r="Z236" s="39"/>
      <c r="AA236" s="39"/>
      <c r="AB236" s="39"/>
    </row>
    <row r="237" spans="1:28" s="17" customFormat="1" ht="15.75">
      <c r="A237" s="31"/>
      <c r="B237" s="32"/>
      <c r="C237" s="33"/>
      <c r="T237" s="39"/>
      <c r="U237" s="39"/>
      <c r="V237" s="39"/>
      <c r="W237" s="39"/>
      <c r="X237" s="39"/>
      <c r="Y237" s="39"/>
      <c r="Z237" s="39"/>
      <c r="AA237" s="39"/>
      <c r="AB237" s="39"/>
    </row>
    <row r="238" spans="1:28" s="17" customFormat="1" ht="15.75">
      <c r="A238" s="31"/>
      <c r="B238" s="32"/>
      <c r="C238" s="33"/>
      <c r="T238" s="39"/>
      <c r="U238" s="39"/>
      <c r="V238" s="39"/>
      <c r="W238" s="39"/>
      <c r="X238" s="39"/>
      <c r="Y238" s="39"/>
      <c r="Z238" s="39"/>
      <c r="AA238" s="39"/>
      <c r="AB238" s="39"/>
    </row>
    <row r="239" spans="1:28" s="17" customFormat="1" ht="15.75">
      <c r="A239" s="31"/>
      <c r="B239" s="32"/>
      <c r="C239" s="33"/>
      <c r="T239" s="39"/>
      <c r="U239" s="39"/>
      <c r="V239" s="39"/>
      <c r="W239" s="39"/>
      <c r="X239" s="39"/>
      <c r="Y239" s="39"/>
      <c r="Z239" s="39"/>
      <c r="AA239" s="39"/>
      <c r="AB239" s="39"/>
    </row>
    <row r="240" spans="1:28" s="17" customFormat="1" ht="15.75">
      <c r="A240" s="31"/>
      <c r="B240" s="32"/>
      <c r="C240" s="33"/>
      <c r="T240" s="39"/>
      <c r="U240" s="39"/>
      <c r="V240" s="39"/>
      <c r="W240" s="39"/>
      <c r="X240" s="39"/>
      <c r="Y240" s="39"/>
      <c r="Z240" s="39"/>
      <c r="AA240" s="39"/>
      <c r="AB240" s="39"/>
    </row>
    <row r="241" spans="1:28" s="17" customFormat="1" ht="15.75">
      <c r="A241" s="31"/>
      <c r="B241" s="32"/>
      <c r="C241" s="33"/>
      <c r="T241" s="39"/>
      <c r="U241" s="39"/>
      <c r="V241" s="39"/>
      <c r="W241" s="39"/>
      <c r="X241" s="39"/>
      <c r="Y241" s="39"/>
      <c r="Z241" s="39"/>
      <c r="AA241" s="39"/>
      <c r="AB241" s="39"/>
    </row>
    <row r="242" spans="1:28" s="17" customFormat="1" ht="15.75">
      <c r="A242" s="31"/>
      <c r="B242" s="32"/>
      <c r="C242" s="33"/>
      <c r="T242" s="39"/>
      <c r="U242" s="39"/>
      <c r="V242" s="39"/>
      <c r="W242" s="39"/>
      <c r="X242" s="39"/>
      <c r="Y242" s="39"/>
      <c r="Z242" s="39"/>
      <c r="AA242" s="39"/>
      <c r="AB242" s="39"/>
    </row>
    <row r="243" spans="1:28" s="17" customFormat="1" ht="15.75">
      <c r="A243" s="31"/>
      <c r="B243" s="32"/>
      <c r="C243" s="33"/>
      <c r="T243" s="39"/>
      <c r="U243" s="39"/>
      <c r="V243" s="39"/>
      <c r="W243" s="39"/>
      <c r="X243" s="39"/>
      <c r="Y243" s="39"/>
      <c r="Z243" s="39"/>
      <c r="AA243" s="39"/>
      <c r="AB243" s="39"/>
    </row>
    <row r="244" spans="1:28" s="17" customFormat="1" ht="15.75">
      <c r="A244" s="31"/>
      <c r="B244" s="32"/>
      <c r="C244" s="33"/>
      <c r="T244" s="39"/>
      <c r="U244" s="39"/>
      <c r="V244" s="39"/>
      <c r="W244" s="39"/>
      <c r="X244" s="39"/>
      <c r="Y244" s="39"/>
      <c r="Z244" s="39"/>
      <c r="AA244" s="39"/>
      <c r="AB244" s="39"/>
    </row>
    <row r="245" spans="1:28" s="17" customFormat="1" ht="15.75">
      <c r="A245" s="31"/>
      <c r="B245" s="32"/>
      <c r="C245" s="33"/>
      <c r="T245" s="39"/>
      <c r="U245" s="39"/>
      <c r="V245" s="39"/>
      <c r="W245" s="39"/>
      <c r="X245" s="39"/>
      <c r="Y245" s="39"/>
      <c r="Z245" s="39"/>
      <c r="AA245" s="39"/>
      <c r="AB245" s="39"/>
    </row>
    <row r="246" spans="1:28" s="17" customFormat="1" ht="15.75">
      <c r="A246" s="31"/>
      <c r="B246" s="32"/>
      <c r="C246" s="33"/>
      <c r="T246" s="39"/>
      <c r="U246" s="39"/>
      <c r="V246" s="39"/>
      <c r="W246" s="39"/>
      <c r="X246" s="39"/>
      <c r="Y246" s="39"/>
      <c r="Z246" s="39"/>
      <c r="AA246" s="39"/>
      <c r="AB246" s="39"/>
    </row>
    <row r="247" spans="1:28" s="17" customFormat="1" ht="15.75">
      <c r="A247" s="31"/>
      <c r="B247" s="32"/>
      <c r="C247" s="33"/>
      <c r="T247" s="39"/>
      <c r="U247" s="39"/>
      <c r="V247" s="39"/>
      <c r="W247" s="39"/>
      <c r="X247" s="39"/>
      <c r="Y247" s="39"/>
      <c r="Z247" s="39"/>
      <c r="AA247" s="39"/>
      <c r="AB247" s="39"/>
    </row>
    <row r="248" spans="1:28" s="17" customFormat="1" ht="15.75">
      <c r="A248" s="31"/>
      <c r="B248" s="32"/>
      <c r="C248" s="33"/>
      <c r="T248" s="39"/>
      <c r="U248" s="39"/>
      <c r="V248" s="39"/>
      <c r="W248" s="39"/>
      <c r="X248" s="39"/>
      <c r="Y248" s="39"/>
      <c r="Z248" s="39"/>
      <c r="AA248" s="39"/>
      <c r="AB248" s="39"/>
    </row>
    <row r="249" spans="1:28" s="17" customFormat="1" ht="15.75">
      <c r="A249" s="31"/>
      <c r="B249" s="32"/>
      <c r="C249" s="33"/>
      <c r="T249" s="39"/>
      <c r="U249" s="39"/>
      <c r="V249" s="39"/>
      <c r="W249" s="39"/>
      <c r="X249" s="39"/>
      <c r="Y249" s="39"/>
      <c r="Z249" s="39"/>
      <c r="AA249" s="39"/>
      <c r="AB249" s="39"/>
    </row>
    <row r="250" spans="1:28" s="17" customFormat="1" ht="15.75">
      <c r="A250" s="31"/>
      <c r="B250" s="32"/>
      <c r="C250" s="33"/>
      <c r="T250" s="39"/>
      <c r="U250" s="39"/>
      <c r="V250" s="39"/>
      <c r="W250" s="39"/>
      <c r="X250" s="39"/>
      <c r="Y250" s="39"/>
      <c r="Z250" s="39"/>
      <c r="AA250" s="39"/>
      <c r="AB250" s="39"/>
    </row>
    <row r="251" spans="1:28" s="17" customFormat="1" ht="15.75">
      <c r="A251" s="31"/>
      <c r="B251" s="32"/>
      <c r="C251" s="33"/>
      <c r="T251" s="39"/>
      <c r="U251" s="39"/>
      <c r="V251" s="39"/>
      <c r="W251" s="39"/>
      <c r="X251" s="39"/>
      <c r="Y251" s="39"/>
      <c r="Z251" s="39"/>
      <c r="AA251" s="39"/>
      <c r="AB251" s="39"/>
    </row>
    <row r="252" spans="1:28" s="17" customFormat="1" ht="15.75">
      <c r="A252" s="31"/>
      <c r="B252" s="32"/>
      <c r="C252" s="33"/>
      <c r="T252" s="39"/>
      <c r="U252" s="39"/>
      <c r="V252" s="39"/>
      <c r="W252" s="39"/>
      <c r="X252" s="39"/>
      <c r="Y252" s="39"/>
      <c r="Z252" s="39"/>
      <c r="AA252" s="39"/>
      <c r="AB252" s="39"/>
    </row>
    <row r="253" spans="1:28" s="17" customFormat="1" ht="15.75">
      <c r="A253" s="31"/>
      <c r="B253" s="32"/>
      <c r="C253" s="33"/>
      <c r="T253" s="39"/>
      <c r="U253" s="39"/>
      <c r="V253" s="39"/>
      <c r="W253" s="39"/>
      <c r="X253" s="39"/>
      <c r="Y253" s="39"/>
      <c r="Z253" s="39"/>
      <c r="AA253" s="39"/>
      <c r="AB253" s="39"/>
    </row>
    <row r="254" spans="1:28" s="17" customFormat="1" ht="15.75">
      <c r="A254" s="31"/>
      <c r="B254" s="32"/>
      <c r="C254" s="33"/>
      <c r="T254" s="39"/>
      <c r="U254" s="39"/>
      <c r="V254" s="39"/>
      <c r="W254" s="39"/>
      <c r="X254" s="39"/>
      <c r="Y254" s="39"/>
      <c r="Z254" s="39"/>
      <c r="AA254" s="39"/>
      <c r="AB254" s="39"/>
    </row>
    <row r="255" spans="1:28" s="17" customFormat="1" ht="15.75">
      <c r="A255" s="31"/>
      <c r="B255" s="32"/>
      <c r="C255" s="33"/>
      <c r="T255" s="39"/>
      <c r="U255" s="39"/>
      <c r="V255" s="39"/>
      <c r="W255" s="39"/>
      <c r="X255" s="39"/>
      <c r="Y255" s="39"/>
      <c r="Z255" s="39"/>
      <c r="AA255" s="39"/>
      <c r="AB255" s="39"/>
    </row>
    <row r="256" spans="1:28" s="17" customFormat="1" ht="15.75">
      <c r="A256" s="31"/>
      <c r="B256" s="32"/>
      <c r="C256" s="33"/>
      <c r="T256" s="39"/>
      <c r="U256" s="39"/>
      <c r="V256" s="39"/>
      <c r="W256" s="39"/>
      <c r="X256" s="39"/>
      <c r="Y256" s="39"/>
      <c r="Z256" s="39"/>
      <c r="AA256" s="39"/>
      <c r="AB256" s="39"/>
    </row>
    <row r="257" spans="1:28" s="17" customFormat="1" ht="15.75">
      <c r="A257" s="31"/>
      <c r="B257" s="32"/>
      <c r="C257" s="33"/>
      <c r="T257" s="39"/>
      <c r="U257" s="39"/>
      <c r="V257" s="39"/>
      <c r="W257" s="39"/>
      <c r="X257" s="39"/>
      <c r="Y257" s="39"/>
      <c r="Z257" s="39"/>
      <c r="AA257" s="39"/>
      <c r="AB257" s="39"/>
    </row>
    <row r="258" spans="1:28" s="17" customFormat="1" ht="15.75">
      <c r="A258" s="31"/>
      <c r="B258" s="32"/>
      <c r="C258" s="33"/>
      <c r="T258" s="39"/>
      <c r="U258" s="39"/>
      <c r="V258" s="39"/>
      <c r="W258" s="39"/>
      <c r="X258" s="39"/>
      <c r="Y258" s="39"/>
      <c r="Z258" s="39"/>
      <c r="AA258" s="39"/>
      <c r="AB258" s="39"/>
    </row>
    <row r="259" spans="1:28" s="17" customFormat="1" ht="15.75">
      <c r="A259" s="31"/>
      <c r="B259" s="32"/>
      <c r="C259" s="33"/>
      <c r="T259" s="39"/>
      <c r="U259" s="39"/>
      <c r="V259" s="39"/>
      <c r="W259" s="39"/>
      <c r="X259" s="39"/>
      <c r="Y259" s="39"/>
      <c r="Z259" s="39"/>
      <c r="AA259" s="39"/>
      <c r="AB259" s="39"/>
    </row>
    <row r="260" spans="1:28" s="17" customFormat="1" ht="15.75">
      <c r="A260" s="31"/>
      <c r="B260" s="32"/>
      <c r="C260" s="33"/>
      <c r="T260" s="39"/>
      <c r="U260" s="39"/>
      <c r="V260" s="39"/>
      <c r="W260" s="39"/>
      <c r="X260" s="39"/>
      <c r="Y260" s="39"/>
      <c r="Z260" s="39"/>
      <c r="AA260" s="39"/>
      <c r="AB260" s="39"/>
    </row>
    <row r="261" spans="1:28" s="17" customFormat="1" ht="15.75">
      <c r="A261" s="31"/>
      <c r="B261" s="32"/>
      <c r="C261" s="33"/>
      <c r="T261" s="39"/>
      <c r="U261" s="39"/>
      <c r="V261" s="39"/>
      <c r="W261" s="39"/>
      <c r="X261" s="39"/>
      <c r="Y261" s="39"/>
      <c r="Z261" s="39"/>
      <c r="AA261" s="39"/>
      <c r="AB261" s="39"/>
    </row>
    <row r="262" spans="1:28" s="17" customFormat="1" ht="15.75">
      <c r="A262" s="31"/>
      <c r="B262" s="32"/>
      <c r="C262" s="33"/>
      <c r="T262" s="39"/>
      <c r="U262" s="39"/>
      <c r="V262" s="39"/>
      <c r="W262" s="39"/>
      <c r="X262" s="39"/>
      <c r="Y262" s="39"/>
      <c r="Z262" s="39"/>
      <c r="AA262" s="39"/>
      <c r="AB262" s="39"/>
    </row>
    <row r="263" spans="1:28" s="17" customFormat="1" ht="15.75">
      <c r="A263" s="31"/>
      <c r="B263" s="32"/>
      <c r="C263" s="33"/>
      <c r="T263" s="39"/>
      <c r="U263" s="39"/>
      <c r="V263" s="39"/>
      <c r="W263" s="39"/>
      <c r="X263" s="39"/>
      <c r="Y263" s="39"/>
      <c r="Z263" s="39"/>
      <c r="AA263" s="39"/>
      <c r="AB263" s="39"/>
    </row>
    <row r="264" spans="1:28" s="17" customFormat="1" ht="15.75">
      <c r="A264" s="31"/>
      <c r="B264" s="32"/>
      <c r="C264" s="33"/>
      <c r="T264" s="39"/>
      <c r="U264" s="39"/>
      <c r="V264" s="39"/>
      <c r="W264" s="39"/>
      <c r="X264" s="39"/>
      <c r="Y264" s="39"/>
      <c r="Z264" s="39"/>
      <c r="AA264" s="39"/>
      <c r="AB264" s="39"/>
    </row>
    <row r="265" spans="1:28" s="17" customFormat="1" ht="15.75">
      <c r="A265" s="31"/>
      <c r="B265" s="32"/>
      <c r="C265" s="33"/>
      <c r="T265" s="39"/>
      <c r="U265" s="39"/>
      <c r="V265" s="39"/>
      <c r="W265" s="39"/>
      <c r="X265" s="39"/>
      <c r="Y265" s="39"/>
      <c r="Z265" s="39"/>
      <c r="AA265" s="39"/>
      <c r="AB265" s="39"/>
    </row>
    <row r="266" spans="1:28" s="17" customFormat="1" ht="15.75">
      <c r="A266" s="31"/>
      <c r="B266" s="32"/>
      <c r="C266" s="33"/>
      <c r="T266" s="39"/>
      <c r="U266" s="39"/>
      <c r="V266" s="39"/>
      <c r="W266" s="39"/>
      <c r="X266" s="39"/>
      <c r="Y266" s="39"/>
      <c r="Z266" s="39"/>
      <c r="AA266" s="39"/>
      <c r="AB266" s="39"/>
    </row>
    <row r="267" spans="1:28" s="17" customFormat="1" ht="15.75">
      <c r="A267" s="31"/>
      <c r="B267" s="32"/>
      <c r="C267" s="33"/>
      <c r="T267" s="39"/>
      <c r="U267" s="39"/>
      <c r="V267" s="39"/>
      <c r="W267" s="39"/>
      <c r="X267" s="39"/>
      <c r="Y267" s="39"/>
      <c r="Z267" s="39"/>
      <c r="AA267" s="39"/>
      <c r="AB267" s="39"/>
    </row>
    <row r="268" spans="1:28" s="17" customFormat="1" ht="15.75">
      <c r="A268" s="31"/>
      <c r="B268" s="32"/>
      <c r="C268" s="33"/>
      <c r="T268" s="39"/>
      <c r="U268" s="39"/>
      <c r="V268" s="39"/>
      <c r="W268" s="39"/>
      <c r="X268" s="39"/>
      <c r="Y268" s="39"/>
      <c r="Z268" s="39"/>
      <c r="AA268" s="39"/>
      <c r="AB268" s="39"/>
    </row>
    <row r="269" spans="1:28" s="17" customFormat="1" ht="15.75">
      <c r="A269" s="31"/>
      <c r="B269" s="32"/>
      <c r="C269" s="33"/>
      <c r="T269" s="39"/>
      <c r="U269" s="39"/>
      <c r="V269" s="39"/>
      <c r="W269" s="39"/>
      <c r="X269" s="39"/>
      <c r="Y269" s="39"/>
      <c r="Z269" s="39"/>
      <c r="AA269" s="39"/>
      <c r="AB269" s="39"/>
    </row>
    <row r="270" spans="1:28" s="17" customFormat="1" ht="15.75">
      <c r="A270" s="31"/>
      <c r="B270" s="32"/>
      <c r="C270" s="33"/>
      <c r="T270" s="39"/>
      <c r="U270" s="39"/>
      <c r="V270" s="39"/>
      <c r="W270" s="39"/>
      <c r="X270" s="39"/>
      <c r="Y270" s="39"/>
      <c r="Z270" s="39"/>
      <c r="AA270" s="39"/>
      <c r="AB270" s="39"/>
    </row>
    <row r="271" spans="1:28" s="17" customFormat="1" ht="15.75">
      <c r="A271" s="31"/>
      <c r="B271" s="32"/>
      <c r="C271" s="33"/>
      <c r="T271" s="39"/>
      <c r="U271" s="39"/>
      <c r="V271" s="39"/>
      <c r="W271" s="39"/>
      <c r="X271" s="39"/>
      <c r="Y271" s="39"/>
      <c r="Z271" s="39"/>
      <c r="AA271" s="39"/>
      <c r="AB271" s="39"/>
    </row>
    <row r="272" spans="1:28" s="17" customFormat="1" ht="15.75">
      <c r="A272" s="31"/>
      <c r="B272" s="32"/>
      <c r="C272" s="33"/>
      <c r="T272" s="39"/>
      <c r="U272" s="39"/>
      <c r="V272" s="39"/>
      <c r="W272" s="39"/>
      <c r="X272" s="39"/>
      <c r="Y272" s="39"/>
      <c r="Z272" s="39"/>
      <c r="AA272" s="39"/>
      <c r="AB272" s="39"/>
    </row>
    <row r="273" spans="1:28" s="17" customFormat="1" ht="15.75">
      <c r="A273" s="31"/>
      <c r="B273" s="32"/>
      <c r="C273" s="33"/>
      <c r="T273" s="39"/>
      <c r="U273" s="39"/>
      <c r="V273" s="39"/>
      <c r="W273" s="39"/>
      <c r="X273" s="39"/>
      <c r="Y273" s="39"/>
      <c r="Z273" s="39"/>
      <c r="AA273" s="39"/>
      <c r="AB273" s="39"/>
    </row>
    <row r="274" spans="1:28" s="17" customFormat="1" ht="15.75">
      <c r="A274" s="31"/>
      <c r="B274" s="32"/>
      <c r="C274" s="33"/>
      <c r="T274" s="39"/>
      <c r="U274" s="39"/>
      <c r="V274" s="39"/>
      <c r="W274" s="39"/>
      <c r="X274" s="39"/>
      <c r="Y274" s="39"/>
      <c r="Z274" s="39"/>
      <c r="AA274" s="39"/>
      <c r="AB274" s="39"/>
    </row>
    <row r="275" spans="1:28" s="17" customFormat="1" ht="15.75">
      <c r="A275" s="31"/>
      <c r="B275" s="32"/>
      <c r="C275" s="33"/>
      <c r="T275" s="39"/>
      <c r="U275" s="39"/>
      <c r="V275" s="39"/>
      <c r="W275" s="39"/>
      <c r="X275" s="39"/>
      <c r="Y275" s="39"/>
      <c r="Z275" s="39"/>
      <c r="AA275" s="39"/>
      <c r="AB275" s="39"/>
    </row>
    <row r="276" spans="1:28" s="17" customFormat="1" ht="15.75">
      <c r="A276" s="31"/>
      <c r="B276" s="32"/>
      <c r="C276" s="33"/>
      <c r="T276" s="39"/>
      <c r="U276" s="39"/>
      <c r="V276" s="39"/>
      <c r="W276" s="39"/>
      <c r="X276" s="39"/>
      <c r="Y276" s="39"/>
      <c r="Z276" s="39"/>
      <c r="AA276" s="39"/>
      <c r="AB276" s="39"/>
    </row>
    <row r="277" spans="1:28" s="17" customFormat="1" ht="15.75">
      <c r="A277" s="31"/>
      <c r="B277" s="32"/>
      <c r="C277" s="33"/>
      <c r="T277" s="39"/>
      <c r="U277" s="39"/>
      <c r="V277" s="39"/>
      <c r="W277" s="39"/>
      <c r="X277" s="39"/>
      <c r="Y277" s="39"/>
      <c r="Z277" s="39"/>
      <c r="AA277" s="39"/>
      <c r="AB277" s="39"/>
    </row>
    <row r="278" spans="1:28" s="17" customFormat="1" ht="15.75">
      <c r="A278" s="31"/>
      <c r="B278" s="32"/>
      <c r="C278" s="33"/>
      <c r="T278" s="39"/>
      <c r="U278" s="39"/>
      <c r="V278" s="39"/>
      <c r="W278" s="39"/>
      <c r="X278" s="39"/>
      <c r="Y278" s="39"/>
      <c r="Z278" s="39"/>
      <c r="AA278" s="39"/>
      <c r="AB278" s="39"/>
    </row>
    <row r="279" spans="1:28" s="17" customFormat="1" ht="15.75">
      <c r="A279" s="31"/>
      <c r="B279" s="32"/>
      <c r="C279" s="33"/>
      <c r="T279" s="39"/>
      <c r="U279" s="39"/>
      <c r="V279" s="39"/>
      <c r="W279" s="39"/>
      <c r="X279" s="39"/>
      <c r="Y279" s="39"/>
      <c r="Z279" s="39"/>
      <c r="AA279" s="39"/>
      <c r="AB279" s="39"/>
    </row>
    <row r="280" spans="1:28" s="17" customFormat="1" ht="15.75">
      <c r="A280" s="31"/>
      <c r="B280" s="32"/>
      <c r="C280" s="33"/>
      <c r="T280" s="39"/>
      <c r="U280" s="39"/>
      <c r="V280" s="39"/>
      <c r="W280" s="39"/>
      <c r="X280" s="39"/>
      <c r="Y280" s="39"/>
      <c r="Z280" s="39"/>
      <c r="AA280" s="39"/>
      <c r="AB280" s="39"/>
    </row>
    <row r="281" spans="1:28" s="17" customFormat="1" ht="15.75">
      <c r="A281" s="31"/>
      <c r="B281" s="32"/>
      <c r="C281" s="33"/>
      <c r="T281" s="39"/>
      <c r="U281" s="39"/>
      <c r="V281" s="39"/>
      <c r="W281" s="39"/>
      <c r="X281" s="39"/>
      <c r="Y281" s="39"/>
      <c r="Z281" s="39"/>
      <c r="AA281" s="39"/>
      <c r="AB281" s="39"/>
    </row>
    <row r="282" spans="1:28" s="17" customFormat="1" ht="15.75">
      <c r="A282" s="31"/>
      <c r="B282" s="32"/>
      <c r="C282" s="33"/>
      <c r="T282" s="39"/>
      <c r="U282" s="39"/>
      <c r="V282" s="39"/>
      <c r="W282" s="39"/>
      <c r="X282" s="39"/>
      <c r="Y282" s="39"/>
      <c r="Z282" s="39"/>
      <c r="AA282" s="39"/>
      <c r="AB282" s="39"/>
    </row>
    <row r="283" spans="1:28" s="17" customFormat="1" ht="15.75">
      <c r="A283" s="31"/>
      <c r="B283" s="32"/>
      <c r="C283" s="33"/>
      <c r="T283" s="39"/>
      <c r="U283" s="39"/>
      <c r="V283" s="39"/>
      <c r="W283" s="39"/>
      <c r="X283" s="39"/>
      <c r="Y283" s="39"/>
      <c r="Z283" s="39"/>
      <c r="AA283" s="39"/>
      <c r="AB283" s="39"/>
    </row>
    <row r="284" spans="1:28" s="17" customFormat="1" ht="15.75">
      <c r="A284" s="31"/>
      <c r="B284" s="32"/>
      <c r="C284" s="33"/>
      <c r="T284" s="39"/>
      <c r="U284" s="39"/>
      <c r="V284" s="39"/>
      <c r="W284" s="39"/>
      <c r="X284" s="39"/>
      <c r="Y284" s="39"/>
      <c r="Z284" s="39"/>
      <c r="AA284" s="39"/>
      <c r="AB284" s="39"/>
    </row>
    <row r="285" spans="1:28" s="17" customFormat="1" ht="15.75">
      <c r="A285" s="31"/>
      <c r="B285" s="32"/>
      <c r="C285" s="33"/>
      <c r="T285" s="39"/>
      <c r="U285" s="39"/>
      <c r="V285" s="39"/>
      <c r="W285" s="39"/>
      <c r="X285" s="39"/>
      <c r="Y285" s="39"/>
      <c r="Z285" s="39"/>
      <c r="AA285" s="39"/>
      <c r="AB285" s="39"/>
    </row>
    <row r="286" spans="1:28" s="17" customFormat="1" ht="15.75">
      <c r="A286" s="31"/>
      <c r="B286" s="32"/>
      <c r="C286" s="33"/>
      <c r="T286" s="39"/>
      <c r="U286" s="39"/>
      <c r="V286" s="39"/>
      <c r="W286" s="39"/>
      <c r="X286" s="39"/>
      <c r="Y286" s="39"/>
      <c r="Z286" s="39"/>
      <c r="AA286" s="39"/>
      <c r="AB286" s="39"/>
    </row>
    <row r="287" spans="1:28" s="17" customFormat="1" ht="15.75">
      <c r="A287" s="31"/>
      <c r="B287" s="32"/>
      <c r="C287" s="33"/>
      <c r="T287" s="39"/>
      <c r="U287" s="39"/>
      <c r="V287" s="39"/>
      <c r="W287" s="39"/>
      <c r="X287" s="39"/>
      <c r="Y287" s="39"/>
      <c r="Z287" s="39"/>
      <c r="AA287" s="39"/>
      <c r="AB287" s="39"/>
    </row>
    <row r="288" spans="1:28" s="17" customFormat="1" ht="15.75">
      <c r="A288" s="31"/>
      <c r="B288" s="32"/>
      <c r="C288" s="33"/>
      <c r="T288" s="39"/>
      <c r="U288" s="39"/>
      <c r="V288" s="39"/>
      <c r="W288" s="39"/>
      <c r="X288" s="39"/>
      <c r="Y288" s="39"/>
      <c r="Z288" s="39"/>
      <c r="AA288" s="39"/>
      <c r="AB288" s="39"/>
    </row>
    <row r="289" spans="1:28" s="17" customFormat="1" ht="15.75">
      <c r="A289" s="31"/>
      <c r="B289" s="32"/>
      <c r="C289" s="33"/>
      <c r="T289" s="39"/>
      <c r="U289" s="39"/>
      <c r="V289" s="39"/>
      <c r="W289" s="39"/>
      <c r="X289" s="39"/>
      <c r="Y289" s="39"/>
      <c r="Z289" s="39"/>
      <c r="AA289" s="39"/>
      <c r="AB289" s="39"/>
    </row>
    <row r="290" spans="1:28" s="17" customFormat="1" ht="15.75">
      <c r="A290" s="31"/>
      <c r="B290" s="32"/>
      <c r="C290" s="33"/>
      <c r="T290" s="39"/>
      <c r="U290" s="39"/>
      <c r="V290" s="39"/>
      <c r="W290" s="39"/>
      <c r="X290" s="39"/>
      <c r="Y290" s="39"/>
      <c r="Z290" s="39"/>
      <c r="AA290" s="39"/>
      <c r="AB290" s="39"/>
    </row>
    <row r="291" spans="1:28" s="17" customFormat="1" ht="15.75">
      <c r="A291" s="31"/>
      <c r="B291" s="32"/>
      <c r="C291" s="33"/>
      <c r="T291" s="39"/>
      <c r="U291" s="39"/>
      <c r="V291" s="39"/>
      <c r="W291" s="39"/>
      <c r="X291" s="39"/>
      <c r="Y291" s="39"/>
      <c r="Z291" s="39"/>
      <c r="AA291" s="39"/>
      <c r="AB291" s="39"/>
    </row>
    <row r="292" spans="1:28" s="17" customFormat="1" ht="15.75">
      <c r="A292" s="31"/>
      <c r="B292" s="32"/>
      <c r="C292" s="33"/>
      <c r="T292" s="39"/>
      <c r="U292" s="39"/>
      <c r="V292" s="39"/>
      <c r="W292" s="39"/>
      <c r="X292" s="39"/>
      <c r="Y292" s="39"/>
      <c r="Z292" s="39"/>
      <c r="AA292" s="39"/>
      <c r="AB292" s="39"/>
    </row>
    <row r="293" spans="1:28" s="17" customFormat="1" ht="15.75">
      <c r="A293" s="31"/>
      <c r="B293" s="32"/>
      <c r="C293" s="33"/>
      <c r="T293" s="39"/>
      <c r="U293" s="39"/>
      <c r="V293" s="39"/>
      <c r="W293" s="39"/>
      <c r="X293" s="39"/>
      <c r="Y293" s="39"/>
      <c r="Z293" s="39"/>
      <c r="AA293" s="39"/>
      <c r="AB293" s="39"/>
    </row>
    <row r="294" spans="1:28" s="17" customFormat="1" ht="15.75">
      <c r="A294" s="31"/>
      <c r="B294" s="32"/>
      <c r="C294" s="33"/>
      <c r="T294" s="39"/>
      <c r="U294" s="39"/>
      <c r="V294" s="39"/>
      <c r="W294" s="39"/>
      <c r="X294" s="39"/>
      <c r="Y294" s="39"/>
      <c r="Z294" s="39"/>
      <c r="AA294" s="39"/>
      <c r="AB294" s="39"/>
    </row>
    <row r="295" spans="1:28" s="17" customFormat="1" ht="15.75">
      <c r="A295" s="31"/>
      <c r="B295" s="32"/>
      <c r="C295" s="33"/>
      <c r="T295" s="39"/>
      <c r="U295" s="39"/>
      <c r="V295" s="39"/>
      <c r="W295" s="39"/>
      <c r="X295" s="39"/>
      <c r="Y295" s="39"/>
      <c r="Z295" s="39"/>
      <c r="AA295" s="39"/>
      <c r="AB295" s="39"/>
    </row>
    <row r="296" spans="1:28" s="17" customFormat="1" ht="15.75">
      <c r="A296" s="31"/>
      <c r="B296" s="32"/>
      <c r="C296" s="33"/>
      <c r="T296" s="39"/>
      <c r="U296" s="39"/>
      <c r="V296" s="39"/>
      <c r="W296" s="39"/>
      <c r="X296" s="39"/>
      <c r="Y296" s="39"/>
      <c r="Z296" s="39"/>
      <c r="AA296" s="39"/>
      <c r="AB296" s="39"/>
    </row>
    <row r="297" spans="1:28" s="17" customFormat="1" ht="15.75">
      <c r="A297" s="31"/>
      <c r="B297" s="32"/>
      <c r="C297" s="33"/>
      <c r="T297" s="39"/>
      <c r="U297" s="39"/>
      <c r="V297" s="39"/>
      <c r="W297" s="39"/>
      <c r="X297" s="39"/>
      <c r="Y297" s="39"/>
      <c r="Z297" s="39"/>
      <c r="AA297" s="39"/>
      <c r="AB297" s="39"/>
    </row>
    <row r="298" spans="1:28" s="17" customFormat="1" ht="15.75">
      <c r="A298" s="31"/>
      <c r="B298" s="32"/>
      <c r="C298" s="33"/>
      <c r="T298" s="39"/>
      <c r="U298" s="39"/>
      <c r="V298" s="39"/>
      <c r="W298" s="39"/>
      <c r="X298" s="39"/>
      <c r="Y298" s="39"/>
      <c r="Z298" s="39"/>
      <c r="AA298" s="39"/>
      <c r="AB298" s="39"/>
    </row>
    <row r="299" spans="1:28" s="17" customFormat="1" ht="15.75">
      <c r="A299" s="31"/>
      <c r="B299" s="32"/>
      <c r="C299" s="33"/>
      <c r="T299" s="39"/>
      <c r="U299" s="39"/>
      <c r="V299" s="39"/>
      <c r="W299" s="39"/>
      <c r="X299" s="39"/>
      <c r="Y299" s="39"/>
      <c r="Z299" s="39"/>
      <c r="AA299" s="39"/>
      <c r="AB299" s="39"/>
    </row>
    <row r="300" spans="1:28" s="17" customFormat="1" ht="15.75">
      <c r="A300" s="31"/>
      <c r="B300" s="32"/>
      <c r="C300" s="33"/>
      <c r="T300" s="39"/>
      <c r="U300" s="39"/>
      <c r="V300" s="39"/>
      <c r="W300" s="39"/>
      <c r="X300" s="39"/>
      <c r="Y300" s="39"/>
      <c r="Z300" s="39"/>
      <c r="AA300" s="39"/>
      <c r="AB300" s="39"/>
    </row>
    <row r="301" spans="1:28" s="17" customFormat="1" ht="15.75">
      <c r="A301" s="31"/>
      <c r="B301" s="32"/>
      <c r="C301" s="33"/>
      <c r="T301" s="39"/>
      <c r="U301" s="39"/>
      <c r="V301" s="39"/>
      <c r="W301" s="39"/>
      <c r="X301" s="39"/>
      <c r="Y301" s="39"/>
      <c r="Z301" s="39"/>
      <c r="AA301" s="39"/>
      <c r="AB301" s="39"/>
    </row>
    <row r="302" spans="1:28" s="17" customFormat="1" ht="15.75">
      <c r="A302" s="31"/>
      <c r="B302" s="32"/>
      <c r="C302" s="33"/>
      <c r="T302" s="39"/>
      <c r="U302" s="39"/>
      <c r="V302" s="39"/>
      <c r="W302" s="39"/>
      <c r="X302" s="39"/>
      <c r="Y302" s="39"/>
      <c r="Z302" s="39"/>
      <c r="AA302" s="39"/>
      <c r="AB302" s="39"/>
    </row>
    <row r="303" spans="1:28" s="17" customFormat="1" ht="15.75">
      <c r="A303" s="31"/>
      <c r="B303" s="32"/>
      <c r="C303" s="33"/>
      <c r="T303" s="39"/>
      <c r="U303" s="39"/>
      <c r="V303" s="39"/>
      <c r="W303" s="39"/>
      <c r="X303" s="39"/>
      <c r="Y303" s="39"/>
      <c r="Z303" s="39"/>
      <c r="AA303" s="39"/>
      <c r="AB303" s="39"/>
    </row>
    <row r="304" spans="1:28" s="17" customFormat="1" ht="15.75">
      <c r="A304" s="31"/>
      <c r="B304" s="32"/>
      <c r="C304" s="33"/>
      <c r="T304" s="39"/>
      <c r="U304" s="39"/>
      <c r="V304" s="39"/>
      <c r="W304" s="39"/>
      <c r="X304" s="39"/>
      <c r="Y304" s="39"/>
      <c r="Z304" s="39"/>
      <c r="AA304" s="39"/>
      <c r="AB304" s="39"/>
    </row>
    <row r="305" spans="1:28" s="17" customFormat="1" ht="15.75">
      <c r="A305" s="31"/>
      <c r="B305" s="32"/>
      <c r="C305" s="33"/>
      <c r="T305" s="39"/>
      <c r="U305" s="39"/>
      <c r="V305" s="39"/>
      <c r="W305" s="39"/>
      <c r="X305" s="39"/>
      <c r="Y305" s="39"/>
      <c r="Z305" s="39"/>
      <c r="AA305" s="39"/>
      <c r="AB305" s="39"/>
    </row>
    <row r="306" spans="1:28" s="17" customFormat="1" ht="15.75">
      <c r="A306" s="31"/>
      <c r="B306" s="32"/>
      <c r="C306" s="33"/>
      <c r="T306" s="39"/>
      <c r="U306" s="39"/>
      <c r="V306" s="39"/>
      <c r="W306" s="39"/>
      <c r="X306" s="39"/>
      <c r="Y306" s="39"/>
      <c r="Z306" s="39"/>
      <c r="AA306" s="39"/>
      <c r="AB306" s="39"/>
    </row>
    <row r="307" spans="1:28" s="17" customFormat="1" ht="15.75">
      <c r="A307" s="31"/>
      <c r="B307" s="32"/>
      <c r="C307" s="33"/>
      <c r="T307" s="39"/>
      <c r="U307" s="39"/>
      <c r="V307" s="39"/>
      <c r="W307" s="39"/>
      <c r="X307" s="39"/>
      <c r="Y307" s="39"/>
      <c r="Z307" s="39"/>
      <c r="AA307" s="39"/>
      <c r="AB307" s="39"/>
    </row>
    <row r="308" spans="1:28" s="17" customFormat="1" ht="15.75">
      <c r="A308" s="31"/>
      <c r="B308" s="32"/>
      <c r="C308" s="33"/>
      <c r="T308" s="39"/>
      <c r="U308" s="39"/>
      <c r="V308" s="39"/>
      <c r="W308" s="39"/>
      <c r="X308" s="39"/>
      <c r="Y308" s="39"/>
      <c r="Z308" s="39"/>
      <c r="AA308" s="39"/>
      <c r="AB308" s="39"/>
    </row>
    <row r="309" spans="1:28" s="17" customFormat="1" ht="15.75">
      <c r="A309" s="31"/>
      <c r="B309" s="32"/>
      <c r="C309" s="33"/>
      <c r="T309" s="39"/>
      <c r="U309" s="39"/>
      <c r="V309" s="39"/>
      <c r="W309" s="39"/>
      <c r="X309" s="39"/>
      <c r="Y309" s="39"/>
      <c r="Z309" s="39"/>
      <c r="AA309" s="39"/>
      <c r="AB309" s="39"/>
    </row>
    <row r="310" spans="1:28" s="17" customFormat="1" ht="15.75">
      <c r="A310" s="31"/>
      <c r="B310" s="32"/>
      <c r="C310" s="33"/>
      <c r="T310" s="39"/>
      <c r="U310" s="39"/>
      <c r="V310" s="39"/>
      <c r="W310" s="39"/>
      <c r="X310" s="39"/>
      <c r="Y310" s="39"/>
      <c r="Z310" s="39"/>
      <c r="AA310" s="39"/>
      <c r="AB310" s="39"/>
    </row>
    <row r="311" spans="1:28" s="17" customFormat="1" ht="15.75">
      <c r="A311" s="31"/>
      <c r="B311" s="32"/>
      <c r="C311" s="33"/>
      <c r="T311" s="39"/>
      <c r="U311" s="39"/>
      <c r="V311" s="39"/>
      <c r="W311" s="39"/>
      <c r="X311" s="39"/>
      <c r="Y311" s="39"/>
      <c r="Z311" s="39"/>
      <c r="AA311" s="39"/>
      <c r="AB311" s="39"/>
    </row>
    <row r="312" spans="1:28" s="17" customFormat="1" ht="15.75">
      <c r="A312" s="31"/>
      <c r="B312" s="32"/>
      <c r="C312" s="33"/>
      <c r="T312" s="39"/>
      <c r="U312" s="39"/>
      <c r="V312" s="39"/>
      <c r="W312" s="39"/>
      <c r="X312" s="39"/>
      <c r="Y312" s="39"/>
      <c r="Z312" s="39"/>
      <c r="AA312" s="39"/>
      <c r="AB312" s="39"/>
    </row>
    <row r="313" spans="1:28" s="17" customFormat="1" ht="15.75">
      <c r="A313" s="31"/>
      <c r="B313" s="32"/>
      <c r="C313" s="33"/>
      <c r="T313" s="39"/>
      <c r="U313" s="39"/>
      <c r="V313" s="39"/>
      <c r="W313" s="39"/>
      <c r="X313" s="39"/>
      <c r="Y313" s="39"/>
      <c r="Z313" s="39"/>
      <c r="AA313" s="39"/>
      <c r="AB313" s="39"/>
    </row>
    <row r="314" spans="1:28" s="17" customFormat="1" ht="15.75">
      <c r="A314" s="31"/>
      <c r="B314" s="32"/>
      <c r="C314" s="33"/>
      <c r="T314" s="39"/>
      <c r="U314" s="39"/>
      <c r="V314" s="39"/>
      <c r="W314" s="39"/>
      <c r="X314" s="39"/>
      <c r="Y314" s="39"/>
      <c r="Z314" s="39"/>
      <c r="AA314" s="39"/>
      <c r="AB314" s="39"/>
    </row>
    <row r="315" spans="1:28" s="17" customFormat="1" ht="15.75">
      <c r="A315" s="31"/>
      <c r="B315" s="32"/>
      <c r="C315" s="33"/>
      <c r="T315" s="39"/>
      <c r="U315" s="39"/>
      <c r="V315" s="39"/>
      <c r="W315" s="39"/>
      <c r="X315" s="39"/>
      <c r="Y315" s="39"/>
      <c r="Z315" s="39"/>
      <c r="AA315" s="39"/>
      <c r="AB315" s="39"/>
    </row>
    <row r="316" spans="1:28" s="17" customFormat="1" ht="15.75">
      <c r="A316" s="31"/>
      <c r="B316" s="32"/>
      <c r="C316" s="33"/>
      <c r="T316" s="39"/>
      <c r="U316" s="39"/>
      <c r="V316" s="39"/>
      <c r="W316" s="39"/>
      <c r="X316" s="39"/>
      <c r="Y316" s="39"/>
      <c r="Z316" s="39"/>
      <c r="AA316" s="39"/>
      <c r="AB316" s="39"/>
    </row>
    <row r="317" spans="1:28" s="17" customFormat="1" ht="15.75">
      <c r="A317" s="31"/>
      <c r="B317" s="32"/>
      <c r="C317" s="33"/>
      <c r="T317" s="39"/>
      <c r="U317" s="39"/>
      <c r="V317" s="39"/>
      <c r="W317" s="39"/>
      <c r="X317" s="39"/>
      <c r="Y317" s="39"/>
      <c r="Z317" s="39"/>
      <c r="AA317" s="39"/>
      <c r="AB317" s="39"/>
    </row>
    <row r="318" spans="1:28" s="17" customFormat="1" ht="15.75">
      <c r="A318" s="31"/>
      <c r="B318" s="32"/>
      <c r="C318" s="33"/>
      <c r="T318" s="39"/>
      <c r="U318" s="39"/>
      <c r="V318" s="39"/>
      <c r="W318" s="39"/>
      <c r="X318" s="39"/>
      <c r="Y318" s="39"/>
      <c r="Z318" s="39"/>
      <c r="AA318" s="39"/>
      <c r="AB318" s="39"/>
    </row>
    <row r="319" spans="1:28" s="17" customFormat="1" ht="15.75">
      <c r="A319" s="31"/>
      <c r="B319" s="32"/>
      <c r="C319" s="33"/>
      <c r="T319" s="39"/>
      <c r="U319" s="39"/>
      <c r="V319" s="39"/>
      <c r="W319" s="39"/>
      <c r="X319" s="39"/>
      <c r="Y319" s="39"/>
      <c r="Z319" s="39"/>
      <c r="AA319" s="39"/>
      <c r="AB319" s="39"/>
    </row>
    <row r="320" spans="1:28" s="17" customFormat="1" ht="15.75">
      <c r="A320" s="31"/>
      <c r="B320" s="32"/>
      <c r="C320" s="33"/>
      <c r="T320" s="39"/>
      <c r="U320" s="39"/>
      <c r="V320" s="39"/>
      <c r="W320" s="39"/>
      <c r="X320" s="39"/>
      <c r="Y320" s="39"/>
      <c r="Z320" s="39"/>
      <c r="AA320" s="39"/>
      <c r="AB320" s="39"/>
    </row>
    <row r="321" spans="1:28" s="17" customFormat="1" ht="15.75">
      <c r="A321" s="31"/>
      <c r="B321" s="32"/>
      <c r="C321" s="33"/>
      <c r="T321" s="39"/>
      <c r="U321" s="39"/>
      <c r="V321" s="39"/>
      <c r="W321" s="39"/>
      <c r="X321" s="39"/>
      <c r="Y321" s="39"/>
      <c r="Z321" s="39"/>
      <c r="AA321" s="39"/>
      <c r="AB321" s="39"/>
    </row>
    <row r="322" spans="1:28" s="17" customFormat="1" ht="15.75">
      <c r="A322" s="31"/>
      <c r="B322" s="32"/>
      <c r="C322" s="33"/>
      <c r="T322" s="39"/>
      <c r="U322" s="39"/>
      <c r="V322" s="39"/>
      <c r="W322" s="39"/>
      <c r="X322" s="39"/>
      <c r="Y322" s="39"/>
      <c r="Z322" s="39"/>
      <c r="AA322" s="39"/>
      <c r="AB322" s="39"/>
    </row>
    <row r="323" spans="1:28" s="17" customFormat="1" ht="15.75">
      <c r="A323" s="31"/>
      <c r="B323" s="32"/>
      <c r="C323" s="33"/>
      <c r="T323" s="39"/>
      <c r="U323" s="39"/>
      <c r="V323" s="39"/>
      <c r="W323" s="39"/>
      <c r="X323" s="39"/>
      <c r="Y323" s="39"/>
      <c r="Z323" s="39"/>
      <c r="AA323" s="39"/>
      <c r="AB323" s="39"/>
    </row>
    <row r="324" spans="1:28" s="17" customFormat="1" ht="15.75">
      <c r="A324" s="31"/>
      <c r="B324" s="32"/>
      <c r="C324" s="33"/>
      <c r="T324" s="39"/>
      <c r="U324" s="39"/>
      <c r="V324" s="39"/>
      <c r="W324" s="39"/>
      <c r="X324" s="39"/>
      <c r="Y324" s="39"/>
      <c r="Z324" s="39"/>
      <c r="AA324" s="39"/>
      <c r="AB324" s="39"/>
    </row>
    <row r="325" spans="1:28" s="17" customFormat="1" ht="15.75">
      <c r="A325" s="31"/>
      <c r="B325" s="32"/>
      <c r="C325" s="33"/>
      <c r="T325" s="39"/>
      <c r="U325" s="39"/>
      <c r="V325" s="39"/>
      <c r="W325" s="39"/>
      <c r="X325" s="39"/>
      <c r="Y325" s="39"/>
      <c r="Z325" s="39"/>
      <c r="AA325" s="39"/>
      <c r="AB325" s="39"/>
    </row>
    <row r="326" spans="1:28" s="17" customFormat="1" ht="15.75">
      <c r="A326" s="31"/>
      <c r="B326" s="32"/>
      <c r="C326" s="33"/>
      <c r="T326" s="39"/>
      <c r="U326" s="39"/>
      <c r="V326" s="39"/>
      <c r="W326" s="39"/>
      <c r="X326" s="39"/>
      <c r="Y326" s="39"/>
      <c r="Z326" s="39"/>
      <c r="AA326" s="39"/>
      <c r="AB326" s="39"/>
    </row>
    <row r="327" spans="1:28" s="17" customFormat="1" ht="15.75">
      <c r="A327" s="31"/>
      <c r="B327" s="32"/>
      <c r="C327" s="33"/>
      <c r="T327" s="39"/>
      <c r="U327" s="39"/>
      <c r="V327" s="39"/>
      <c r="W327" s="39"/>
      <c r="X327" s="39"/>
      <c r="Y327" s="39"/>
      <c r="Z327" s="39"/>
      <c r="AA327" s="39"/>
      <c r="AB327" s="39"/>
    </row>
    <row r="328" spans="1:28" s="17" customFormat="1" ht="15.75">
      <c r="A328" s="31"/>
      <c r="B328" s="32"/>
      <c r="C328" s="33"/>
      <c r="T328" s="39"/>
      <c r="U328" s="39"/>
      <c r="V328" s="39"/>
      <c r="W328" s="39"/>
      <c r="X328" s="39"/>
      <c r="Y328" s="39"/>
      <c r="Z328" s="39"/>
      <c r="AA328" s="39"/>
      <c r="AB328" s="39"/>
    </row>
    <row r="329" spans="1:28" s="17" customFormat="1" ht="15.75">
      <c r="A329" s="31"/>
      <c r="B329" s="32"/>
      <c r="C329" s="33"/>
      <c r="T329" s="39"/>
      <c r="U329" s="39"/>
      <c r="V329" s="39"/>
      <c r="W329" s="39"/>
      <c r="X329" s="39"/>
      <c r="Y329" s="39"/>
      <c r="Z329" s="39"/>
      <c r="AA329" s="39"/>
      <c r="AB329" s="39"/>
    </row>
    <row r="330" spans="1:28" s="17" customFormat="1" ht="15.75">
      <c r="A330" s="31"/>
      <c r="B330" s="34"/>
      <c r="C330" s="33"/>
      <c r="T330" s="39"/>
      <c r="U330" s="39"/>
      <c r="V330" s="39"/>
      <c r="W330" s="39"/>
      <c r="X330" s="39"/>
      <c r="Y330" s="39"/>
      <c r="Z330" s="39"/>
      <c r="AA330" s="39"/>
      <c r="AB330" s="39"/>
    </row>
    <row r="331" spans="1:28" s="17" customFormat="1" ht="15.75">
      <c r="A331" s="31"/>
      <c r="B331" s="34"/>
      <c r="C331" s="33"/>
      <c r="T331" s="39"/>
      <c r="U331" s="39"/>
      <c r="V331" s="39"/>
      <c r="W331" s="39"/>
      <c r="X331" s="39"/>
      <c r="Y331" s="39"/>
      <c r="Z331" s="39"/>
      <c r="AA331" s="39"/>
      <c r="AB331" s="39"/>
    </row>
    <row r="332" spans="1:28" s="17" customFormat="1" ht="15.75">
      <c r="A332" s="31"/>
      <c r="B332" s="34"/>
      <c r="C332" s="33"/>
      <c r="T332" s="39"/>
      <c r="U332" s="39"/>
      <c r="V332" s="39"/>
      <c r="W332" s="39"/>
      <c r="X332" s="39"/>
      <c r="Y332" s="39"/>
      <c r="Z332" s="39"/>
      <c r="AA332" s="39"/>
      <c r="AB332" s="39"/>
    </row>
    <row r="333" spans="1:28" s="17" customFormat="1" ht="15.75">
      <c r="A333" s="31"/>
      <c r="B333" s="34"/>
      <c r="C333" s="33"/>
      <c r="T333" s="39"/>
      <c r="U333" s="39"/>
      <c r="V333" s="39"/>
      <c r="W333" s="39"/>
      <c r="X333" s="39"/>
      <c r="Y333" s="39"/>
      <c r="Z333" s="39"/>
      <c r="AA333" s="39"/>
      <c r="AB333" s="39"/>
    </row>
    <row r="334" spans="1:28" s="17" customFormat="1" ht="15.75">
      <c r="A334" s="31"/>
      <c r="B334" s="34"/>
      <c r="C334" s="33"/>
      <c r="T334" s="39"/>
      <c r="U334" s="39"/>
      <c r="V334" s="39"/>
      <c r="W334" s="39"/>
      <c r="X334" s="39"/>
      <c r="Y334" s="39"/>
      <c r="Z334" s="39"/>
      <c r="AA334" s="39"/>
      <c r="AB334" s="39"/>
    </row>
    <row r="335" spans="1:28" s="17" customFormat="1" ht="15.75">
      <c r="A335" s="31"/>
      <c r="B335" s="34"/>
      <c r="C335" s="33"/>
      <c r="T335" s="39"/>
      <c r="U335" s="39"/>
      <c r="V335" s="39"/>
      <c r="W335" s="39"/>
      <c r="X335" s="39"/>
      <c r="Y335" s="39"/>
      <c r="Z335" s="39"/>
      <c r="AA335" s="39"/>
      <c r="AB335" s="39"/>
    </row>
    <row r="336" spans="1:28" s="17" customFormat="1" ht="15.75">
      <c r="A336" s="31"/>
      <c r="B336" s="34"/>
      <c r="C336" s="33"/>
      <c r="T336" s="39"/>
      <c r="U336" s="39"/>
      <c r="V336" s="39"/>
      <c r="W336" s="39"/>
      <c r="X336" s="39"/>
      <c r="Y336" s="39"/>
      <c r="Z336" s="39"/>
      <c r="AA336" s="39"/>
      <c r="AB336" s="39"/>
    </row>
    <row r="337" spans="1:28" s="17" customFormat="1" ht="15.75">
      <c r="A337" s="31"/>
      <c r="B337" s="34"/>
      <c r="C337" s="33"/>
      <c r="T337" s="39"/>
      <c r="U337" s="39"/>
      <c r="V337" s="39"/>
      <c r="W337" s="39"/>
      <c r="X337" s="39"/>
      <c r="Y337" s="39"/>
      <c r="Z337" s="39"/>
      <c r="AA337" s="39"/>
      <c r="AB337" s="39"/>
    </row>
    <row r="338" spans="1:28" s="17" customFormat="1" ht="15.75">
      <c r="A338" s="31"/>
      <c r="B338" s="34"/>
      <c r="C338" s="33"/>
      <c r="T338" s="39"/>
      <c r="U338" s="39"/>
      <c r="V338" s="39"/>
      <c r="W338" s="39"/>
      <c r="X338" s="39"/>
      <c r="Y338" s="39"/>
      <c r="Z338" s="39"/>
      <c r="AA338" s="39"/>
      <c r="AB338" s="39"/>
    </row>
    <row r="339" spans="1:28" s="17" customFormat="1" ht="15.75">
      <c r="A339" s="31"/>
      <c r="B339" s="34"/>
      <c r="C339" s="33"/>
      <c r="T339" s="39"/>
      <c r="U339" s="39"/>
      <c r="V339" s="39"/>
      <c r="W339" s="39"/>
      <c r="X339" s="39"/>
      <c r="Y339" s="39"/>
      <c r="Z339" s="39"/>
      <c r="AA339" s="39"/>
      <c r="AB339" s="39"/>
    </row>
    <row r="340" spans="1:28" s="17" customFormat="1" ht="15.75">
      <c r="A340" s="31"/>
      <c r="B340" s="34"/>
      <c r="C340" s="33"/>
      <c r="T340" s="39"/>
      <c r="U340" s="39"/>
      <c r="V340" s="39"/>
      <c r="W340" s="39"/>
      <c r="X340" s="39"/>
      <c r="Y340" s="39"/>
      <c r="Z340" s="39"/>
      <c r="AA340" s="39"/>
      <c r="AB340" s="39"/>
    </row>
    <row r="341" spans="1:28" s="17" customFormat="1" ht="15.75">
      <c r="A341" s="31"/>
      <c r="B341" s="34"/>
      <c r="C341" s="33"/>
      <c r="T341" s="39"/>
      <c r="U341" s="39"/>
      <c r="V341" s="39"/>
      <c r="W341" s="39"/>
      <c r="X341" s="39"/>
      <c r="Y341" s="39"/>
      <c r="Z341" s="39"/>
      <c r="AA341" s="39"/>
      <c r="AB341" s="39"/>
    </row>
    <row r="342" spans="1:28" s="17" customFormat="1" ht="15.75">
      <c r="A342" s="31"/>
      <c r="B342" s="34"/>
      <c r="C342" s="33"/>
      <c r="T342" s="39"/>
      <c r="U342" s="39"/>
      <c r="V342" s="39"/>
      <c r="W342" s="39"/>
      <c r="X342" s="39"/>
      <c r="Y342" s="39"/>
      <c r="Z342" s="39"/>
      <c r="AA342" s="39"/>
      <c r="AB342" s="39"/>
    </row>
    <row r="343" spans="1:28" s="17" customFormat="1" ht="15.75">
      <c r="A343" s="31"/>
      <c r="B343" s="34"/>
      <c r="C343" s="33"/>
      <c r="T343" s="39"/>
      <c r="U343" s="39"/>
      <c r="V343" s="39"/>
      <c r="W343" s="39"/>
      <c r="X343" s="39"/>
      <c r="Y343" s="39"/>
      <c r="Z343" s="39"/>
      <c r="AA343" s="39"/>
      <c r="AB343" s="39"/>
    </row>
    <row r="344" spans="1:28" s="17" customFormat="1" ht="15.75">
      <c r="A344" s="31"/>
      <c r="B344" s="34"/>
      <c r="C344" s="33"/>
      <c r="T344" s="39"/>
      <c r="U344" s="39"/>
      <c r="V344" s="39"/>
      <c r="W344" s="39"/>
      <c r="X344" s="39"/>
      <c r="Y344" s="39"/>
      <c r="Z344" s="39"/>
      <c r="AA344" s="39"/>
      <c r="AB344" s="39"/>
    </row>
    <row r="345" spans="1:28" s="17" customFormat="1" ht="15.75">
      <c r="A345" s="31"/>
      <c r="B345" s="34"/>
      <c r="C345" s="33"/>
      <c r="T345" s="39"/>
      <c r="U345" s="39"/>
      <c r="V345" s="39"/>
      <c r="W345" s="39"/>
      <c r="X345" s="39"/>
      <c r="Y345" s="39"/>
      <c r="Z345" s="39"/>
      <c r="AA345" s="39"/>
      <c r="AB345" s="39"/>
    </row>
    <row r="346" spans="1:28" s="17" customFormat="1" ht="15.75">
      <c r="A346" s="31"/>
      <c r="B346" s="34"/>
      <c r="C346" s="33"/>
      <c r="T346" s="39"/>
      <c r="U346" s="39"/>
      <c r="V346" s="39"/>
      <c r="W346" s="39"/>
      <c r="X346" s="39"/>
      <c r="Y346" s="39"/>
      <c r="Z346" s="39"/>
      <c r="AA346" s="39"/>
      <c r="AB346" s="39"/>
    </row>
    <row r="347" spans="1:28" s="17" customFormat="1" ht="15.75">
      <c r="A347" s="31"/>
      <c r="B347" s="34"/>
      <c r="C347" s="33"/>
      <c r="T347" s="39"/>
      <c r="U347" s="39"/>
      <c r="V347" s="39"/>
      <c r="W347" s="39"/>
      <c r="X347" s="39"/>
      <c r="Y347" s="39"/>
      <c r="Z347" s="39"/>
      <c r="AA347" s="39"/>
      <c r="AB347" s="39"/>
    </row>
    <row r="348" spans="1:28" s="17" customFormat="1" ht="15.75">
      <c r="A348" s="31"/>
      <c r="B348" s="34"/>
      <c r="C348" s="33"/>
      <c r="T348" s="39"/>
      <c r="U348" s="39"/>
      <c r="V348" s="39"/>
      <c r="W348" s="39"/>
      <c r="X348" s="39"/>
      <c r="Y348" s="39"/>
      <c r="Z348" s="39"/>
      <c r="AA348" s="39"/>
      <c r="AB348" s="39"/>
    </row>
    <row r="349" spans="1:28" s="17" customFormat="1" ht="15.75">
      <c r="A349" s="31"/>
      <c r="B349" s="34"/>
      <c r="C349" s="33"/>
      <c r="T349" s="39"/>
      <c r="U349" s="39"/>
      <c r="V349" s="39"/>
      <c r="W349" s="39"/>
      <c r="X349" s="39"/>
      <c r="Y349" s="39"/>
      <c r="Z349" s="39"/>
      <c r="AA349" s="39"/>
      <c r="AB349" s="39"/>
    </row>
    <row r="350" spans="1:28" s="17" customFormat="1" ht="15.75">
      <c r="A350" s="31"/>
      <c r="B350" s="34"/>
      <c r="C350" s="33"/>
      <c r="T350" s="39"/>
      <c r="U350" s="39"/>
      <c r="V350" s="39"/>
      <c r="W350" s="39"/>
      <c r="X350" s="39"/>
      <c r="Y350" s="39"/>
      <c r="Z350" s="39"/>
      <c r="AA350" s="39"/>
      <c r="AB350" s="39"/>
    </row>
    <row r="351" spans="1:28" s="17" customFormat="1" ht="15.75">
      <c r="A351" s="31"/>
      <c r="B351" s="34"/>
      <c r="C351" s="33"/>
      <c r="T351" s="39"/>
      <c r="U351" s="39"/>
      <c r="V351" s="39"/>
      <c r="W351" s="39"/>
      <c r="X351" s="39"/>
      <c r="Y351" s="39"/>
      <c r="Z351" s="39"/>
      <c r="AA351" s="39"/>
      <c r="AB351" s="39"/>
    </row>
    <row r="352" spans="1:28" s="17" customFormat="1" ht="15.75">
      <c r="A352" s="31"/>
      <c r="B352" s="34"/>
      <c r="C352" s="33"/>
      <c r="T352" s="39"/>
      <c r="U352" s="39"/>
      <c r="V352" s="39"/>
      <c r="W352" s="39"/>
      <c r="X352" s="39"/>
      <c r="Y352" s="39"/>
      <c r="Z352" s="39"/>
      <c r="AA352" s="39"/>
      <c r="AB352" s="39"/>
    </row>
    <row r="353" spans="1:28" s="17" customFormat="1" ht="15.75">
      <c r="A353" s="31"/>
      <c r="B353" s="34"/>
      <c r="C353" s="33"/>
      <c r="T353" s="39"/>
      <c r="U353" s="39"/>
      <c r="V353" s="39"/>
      <c r="W353" s="39"/>
      <c r="X353" s="39"/>
      <c r="Y353" s="39"/>
      <c r="Z353" s="39"/>
      <c r="AA353" s="39"/>
      <c r="AB353" s="39"/>
    </row>
    <row r="354" spans="1:28" s="17" customFormat="1" ht="15.75">
      <c r="A354" s="31"/>
      <c r="B354" s="34"/>
      <c r="C354" s="33"/>
      <c r="T354" s="39"/>
      <c r="U354" s="39"/>
      <c r="V354" s="39"/>
      <c r="W354" s="39"/>
      <c r="X354" s="39"/>
      <c r="Y354" s="39"/>
      <c r="Z354" s="39"/>
      <c r="AA354" s="39"/>
      <c r="AB354" s="39"/>
    </row>
    <row r="355" spans="1:28" s="17" customFormat="1" ht="15.75">
      <c r="A355" s="31"/>
      <c r="B355" s="34"/>
      <c r="C355" s="33"/>
      <c r="T355" s="39"/>
      <c r="U355" s="39"/>
      <c r="V355" s="39"/>
      <c r="W355" s="39"/>
      <c r="X355" s="39"/>
      <c r="Y355" s="39"/>
      <c r="Z355" s="39"/>
      <c r="AA355" s="39"/>
      <c r="AB355" s="39"/>
    </row>
    <row r="356" spans="1:28" s="17" customFormat="1" ht="15.75">
      <c r="A356" s="31"/>
      <c r="B356" s="34"/>
      <c r="C356" s="33"/>
      <c r="T356" s="39"/>
      <c r="U356" s="39"/>
      <c r="V356" s="39"/>
      <c r="W356" s="39"/>
      <c r="X356" s="39"/>
      <c r="Y356" s="39"/>
      <c r="Z356" s="39"/>
      <c r="AA356" s="39"/>
      <c r="AB356" s="39"/>
    </row>
    <row r="357" spans="1:28" s="17" customFormat="1" ht="15.75">
      <c r="A357" s="31"/>
      <c r="B357" s="34"/>
      <c r="C357" s="33"/>
      <c r="T357" s="39"/>
      <c r="U357" s="39"/>
      <c r="V357" s="39"/>
      <c r="W357" s="39"/>
      <c r="X357" s="39"/>
      <c r="Y357" s="39"/>
      <c r="Z357" s="39"/>
      <c r="AA357" s="39"/>
      <c r="AB357" s="39"/>
    </row>
    <row r="358" spans="1:28" s="17" customFormat="1" ht="15.75">
      <c r="A358" s="31"/>
      <c r="B358" s="34"/>
      <c r="C358" s="33"/>
      <c r="T358" s="39"/>
      <c r="U358" s="39"/>
      <c r="V358" s="39"/>
      <c r="W358" s="39"/>
      <c r="X358" s="39"/>
      <c r="Y358" s="39"/>
      <c r="Z358" s="39"/>
      <c r="AA358" s="39"/>
      <c r="AB358" s="39"/>
    </row>
    <row r="359" spans="1:28" s="17" customFormat="1" ht="15.75">
      <c r="A359" s="31"/>
      <c r="B359" s="34"/>
      <c r="C359" s="33"/>
      <c r="T359" s="39"/>
      <c r="U359" s="39"/>
      <c r="V359" s="39"/>
      <c r="W359" s="39"/>
      <c r="X359" s="39"/>
      <c r="Y359" s="39"/>
      <c r="Z359" s="39"/>
      <c r="AA359" s="39"/>
      <c r="AB359" s="39"/>
    </row>
    <row r="360" spans="1:28" s="17" customFormat="1" ht="15.75">
      <c r="A360" s="31"/>
      <c r="B360" s="34"/>
      <c r="C360" s="33"/>
      <c r="T360" s="39"/>
      <c r="U360" s="39"/>
      <c r="V360" s="39"/>
      <c r="W360" s="39"/>
      <c r="X360" s="39"/>
      <c r="Y360" s="39"/>
      <c r="Z360" s="39"/>
      <c r="AA360" s="39"/>
      <c r="AB360" s="39"/>
    </row>
    <row r="361" spans="1:28" s="17" customFormat="1" ht="15.75">
      <c r="A361" s="31"/>
      <c r="B361" s="34"/>
      <c r="C361" s="33"/>
      <c r="T361" s="39"/>
      <c r="U361" s="39"/>
      <c r="V361" s="39"/>
      <c r="W361" s="39"/>
      <c r="X361" s="39"/>
      <c r="Y361" s="39"/>
      <c r="Z361" s="39"/>
      <c r="AA361" s="39"/>
      <c r="AB361" s="39"/>
    </row>
    <row r="362" spans="1:28" s="17" customFormat="1" ht="15.75">
      <c r="A362" s="31"/>
      <c r="B362" s="34"/>
      <c r="C362" s="33"/>
      <c r="T362" s="39"/>
      <c r="U362" s="39"/>
      <c r="V362" s="39"/>
      <c r="W362" s="39"/>
      <c r="X362" s="39"/>
      <c r="Y362" s="39"/>
      <c r="Z362" s="39"/>
      <c r="AA362" s="39"/>
      <c r="AB362" s="39"/>
    </row>
    <row r="363" spans="1:28" s="17" customFormat="1" ht="15.75">
      <c r="A363" s="31"/>
      <c r="B363" s="34"/>
      <c r="C363" s="33"/>
      <c r="T363" s="39"/>
      <c r="U363" s="39"/>
      <c r="V363" s="39"/>
      <c r="W363" s="39"/>
      <c r="X363" s="39"/>
      <c r="Y363" s="39"/>
      <c r="Z363" s="39"/>
      <c r="AA363" s="39"/>
      <c r="AB363" s="39"/>
    </row>
    <row r="364" spans="1:28" s="17" customFormat="1" ht="15.75">
      <c r="A364" s="31"/>
      <c r="B364" s="34"/>
      <c r="C364" s="33"/>
      <c r="T364" s="39"/>
      <c r="U364" s="39"/>
      <c r="V364" s="39"/>
      <c r="W364" s="39"/>
      <c r="X364" s="39"/>
      <c r="Y364" s="39"/>
      <c r="Z364" s="39"/>
      <c r="AA364" s="39"/>
      <c r="AB364" s="39"/>
    </row>
    <row r="365" spans="1:28" s="17" customFormat="1" ht="15.75">
      <c r="A365" s="31"/>
      <c r="B365" s="34"/>
      <c r="C365" s="33"/>
      <c r="T365" s="39"/>
      <c r="U365" s="39"/>
      <c r="V365" s="39"/>
      <c r="W365" s="39"/>
      <c r="X365" s="39"/>
      <c r="Y365" s="39"/>
      <c r="Z365" s="39"/>
      <c r="AA365" s="39"/>
      <c r="AB365" s="39"/>
    </row>
    <row r="366" spans="1:28" s="17" customFormat="1" ht="15.75">
      <c r="A366" s="31"/>
      <c r="B366" s="34"/>
      <c r="C366" s="33"/>
      <c r="T366" s="39"/>
      <c r="U366" s="39"/>
      <c r="V366" s="39"/>
      <c r="W366" s="39"/>
      <c r="X366" s="39"/>
      <c r="Y366" s="39"/>
      <c r="Z366" s="39"/>
      <c r="AA366" s="39"/>
      <c r="AB366" s="39"/>
    </row>
    <row r="367" spans="1:28" s="17" customFormat="1" ht="15.75">
      <c r="A367" s="31"/>
      <c r="B367" s="34"/>
      <c r="C367" s="33"/>
      <c r="T367" s="39"/>
      <c r="U367" s="39"/>
      <c r="V367" s="39"/>
      <c r="W367" s="39"/>
      <c r="X367" s="39"/>
      <c r="Y367" s="39"/>
      <c r="Z367" s="39"/>
      <c r="AA367" s="39"/>
      <c r="AB367" s="39"/>
    </row>
    <row r="368" spans="1:28" s="17" customFormat="1" ht="15.75">
      <c r="A368" s="31"/>
      <c r="B368" s="34"/>
      <c r="C368" s="33"/>
      <c r="T368" s="39"/>
      <c r="U368" s="39"/>
      <c r="V368" s="39"/>
      <c r="W368" s="39"/>
      <c r="X368" s="39"/>
      <c r="Y368" s="39"/>
      <c r="Z368" s="39"/>
      <c r="AA368" s="39"/>
      <c r="AB368" s="39"/>
    </row>
    <row r="369" spans="1:28" s="17" customFormat="1" ht="15.75">
      <c r="A369" s="31"/>
      <c r="B369" s="34"/>
      <c r="C369" s="33"/>
      <c r="T369" s="39"/>
      <c r="U369" s="39"/>
      <c r="V369" s="39"/>
      <c r="W369" s="39"/>
      <c r="X369" s="39"/>
      <c r="Y369" s="39"/>
      <c r="Z369" s="39"/>
      <c r="AA369" s="39"/>
      <c r="AB369" s="39"/>
    </row>
    <row r="370" spans="1:28" s="17" customFormat="1" ht="15.75">
      <c r="A370" s="31"/>
      <c r="B370" s="34"/>
      <c r="C370" s="33"/>
      <c r="T370" s="39"/>
      <c r="U370" s="39"/>
      <c r="V370" s="39"/>
      <c r="W370" s="39"/>
      <c r="X370" s="39"/>
      <c r="Y370" s="39"/>
      <c r="Z370" s="39"/>
      <c r="AA370" s="39"/>
      <c r="AB370" s="39"/>
    </row>
    <row r="371" spans="1:28" s="17" customFormat="1" ht="15.75">
      <c r="A371" s="31"/>
      <c r="B371" s="34"/>
      <c r="C371" s="33"/>
      <c r="T371" s="39"/>
      <c r="U371" s="39"/>
      <c r="V371" s="39"/>
      <c r="W371" s="39"/>
      <c r="X371" s="39"/>
      <c r="Y371" s="39"/>
      <c r="Z371" s="39"/>
      <c r="AA371" s="39"/>
      <c r="AB371" s="39"/>
    </row>
    <row r="372" spans="1:28" s="17" customFormat="1" ht="15.75">
      <c r="A372" s="31"/>
      <c r="B372" s="34"/>
      <c r="C372" s="33"/>
      <c r="T372" s="39"/>
      <c r="U372" s="39"/>
      <c r="V372" s="39"/>
      <c r="W372" s="39"/>
      <c r="X372" s="39"/>
      <c r="Y372" s="39"/>
      <c r="Z372" s="39"/>
      <c r="AA372" s="39"/>
      <c r="AB372" s="39"/>
    </row>
    <row r="373" spans="1:28" s="17" customFormat="1" ht="15.75">
      <c r="A373" s="31"/>
      <c r="B373" s="34"/>
      <c r="C373" s="33"/>
      <c r="T373" s="39"/>
      <c r="U373" s="39"/>
      <c r="V373" s="39"/>
      <c r="W373" s="39"/>
      <c r="X373" s="39"/>
      <c r="Y373" s="39"/>
      <c r="Z373" s="39"/>
      <c r="AA373" s="39"/>
      <c r="AB373" s="39"/>
    </row>
    <row r="374" spans="1:28" s="17" customFormat="1" ht="15.75">
      <c r="A374" s="31"/>
      <c r="B374" s="34"/>
      <c r="C374" s="33"/>
      <c r="T374" s="39"/>
      <c r="U374" s="39"/>
      <c r="V374" s="39"/>
      <c r="W374" s="39"/>
      <c r="X374" s="39"/>
      <c r="Y374" s="39"/>
      <c r="Z374" s="39"/>
      <c r="AA374" s="39"/>
      <c r="AB374" s="39"/>
    </row>
    <row r="375" spans="1:28" s="17" customFormat="1" ht="15.75">
      <c r="A375" s="31"/>
      <c r="B375" s="34"/>
      <c r="C375" s="33"/>
      <c r="T375" s="39"/>
      <c r="U375" s="39"/>
      <c r="V375" s="39"/>
      <c r="W375" s="39"/>
      <c r="X375" s="39"/>
      <c r="Y375" s="39"/>
      <c r="Z375" s="39"/>
      <c r="AA375" s="39"/>
      <c r="AB375" s="39"/>
    </row>
    <row r="376" spans="1:28" s="17" customFormat="1" ht="15.75">
      <c r="A376" s="31"/>
      <c r="B376" s="34"/>
      <c r="C376" s="33"/>
      <c r="T376" s="39"/>
      <c r="U376" s="39"/>
      <c r="V376" s="39"/>
      <c r="W376" s="39"/>
      <c r="X376" s="39"/>
      <c r="Y376" s="39"/>
      <c r="Z376" s="39"/>
      <c r="AA376" s="39"/>
      <c r="AB376" s="39"/>
    </row>
    <row r="377" spans="1:28" s="17" customFormat="1" ht="15.75">
      <c r="A377" s="31"/>
      <c r="B377" s="34"/>
      <c r="C377" s="33"/>
      <c r="T377" s="39"/>
      <c r="U377" s="39"/>
      <c r="V377" s="39"/>
      <c r="W377" s="39"/>
      <c r="X377" s="39"/>
      <c r="Y377" s="39"/>
      <c r="Z377" s="39"/>
      <c r="AA377" s="39"/>
      <c r="AB377" s="39"/>
    </row>
    <row r="378" spans="1:28" s="17" customFormat="1" ht="15.75">
      <c r="A378" s="31"/>
      <c r="B378" s="34"/>
      <c r="C378" s="33"/>
      <c r="T378" s="39"/>
      <c r="U378" s="39"/>
      <c r="V378" s="39"/>
      <c r="W378" s="39"/>
      <c r="X378" s="39"/>
      <c r="Y378" s="39"/>
      <c r="Z378" s="39"/>
      <c r="AA378" s="39"/>
      <c r="AB378" s="39"/>
    </row>
    <row r="379" spans="1:28" s="17" customFormat="1" ht="15.75">
      <c r="A379" s="31"/>
      <c r="B379" s="34"/>
      <c r="C379" s="33"/>
      <c r="T379" s="39"/>
      <c r="U379" s="39"/>
      <c r="V379" s="39"/>
      <c r="W379" s="39"/>
      <c r="X379" s="39"/>
      <c r="Y379" s="39"/>
      <c r="Z379" s="39"/>
      <c r="AA379" s="39"/>
      <c r="AB379" s="39"/>
    </row>
    <row r="380" spans="1:28" s="17" customFormat="1" ht="15.75">
      <c r="A380" s="31"/>
      <c r="B380" s="34"/>
      <c r="C380" s="33"/>
      <c r="T380" s="39"/>
      <c r="U380" s="39"/>
      <c r="V380" s="39"/>
      <c r="W380" s="39"/>
      <c r="X380" s="39"/>
      <c r="Y380" s="39"/>
      <c r="Z380" s="39"/>
      <c r="AA380" s="39"/>
      <c r="AB380" s="39"/>
    </row>
    <row r="381" spans="1:28" s="17" customFormat="1" ht="15.75">
      <c r="A381" s="31"/>
      <c r="B381" s="34"/>
      <c r="C381" s="33"/>
      <c r="T381" s="39"/>
      <c r="U381" s="39"/>
      <c r="V381" s="39"/>
      <c r="W381" s="39"/>
      <c r="X381" s="39"/>
      <c r="Y381" s="39"/>
      <c r="Z381" s="39"/>
      <c r="AA381" s="39"/>
      <c r="AB381" s="39"/>
    </row>
    <row r="382" spans="1:28" s="17" customFormat="1" ht="15.75">
      <c r="A382" s="31"/>
      <c r="B382" s="34"/>
      <c r="C382" s="33"/>
      <c r="T382" s="39"/>
      <c r="U382" s="39"/>
      <c r="V382" s="39"/>
      <c r="W382" s="39"/>
      <c r="X382" s="39"/>
      <c r="Y382" s="39"/>
      <c r="Z382" s="39"/>
      <c r="AA382" s="39"/>
      <c r="AB382" s="39"/>
    </row>
    <row r="383" spans="1:28" s="17" customFormat="1" ht="15.75">
      <c r="A383" s="31"/>
      <c r="B383" s="34"/>
      <c r="C383" s="33"/>
      <c r="T383" s="39"/>
      <c r="U383" s="39"/>
      <c r="V383" s="39"/>
      <c r="W383" s="39"/>
      <c r="X383" s="39"/>
      <c r="Y383" s="39"/>
      <c r="Z383" s="39"/>
      <c r="AA383" s="39"/>
      <c r="AB383" s="39"/>
    </row>
    <row r="384" spans="1:28" s="17" customFormat="1" ht="15.75">
      <c r="A384" s="31"/>
      <c r="B384" s="34"/>
      <c r="C384" s="33"/>
      <c r="T384" s="39"/>
      <c r="U384" s="39"/>
      <c r="V384" s="39"/>
      <c r="W384" s="39"/>
      <c r="X384" s="39"/>
      <c r="Y384" s="39"/>
      <c r="Z384" s="39"/>
      <c r="AA384" s="39"/>
      <c r="AB384" s="39"/>
    </row>
    <row r="385" spans="1:28" s="17" customFormat="1" ht="15.75">
      <c r="A385" s="31"/>
      <c r="B385" s="34"/>
      <c r="C385" s="33"/>
      <c r="T385" s="39"/>
      <c r="U385" s="39"/>
      <c r="V385" s="39"/>
      <c r="W385" s="39"/>
      <c r="X385" s="39"/>
      <c r="Y385" s="39"/>
      <c r="Z385" s="39"/>
      <c r="AA385" s="39"/>
      <c r="AB385" s="39"/>
    </row>
    <row r="386" spans="1:28" s="17" customFormat="1" ht="15.75">
      <c r="A386" s="31"/>
      <c r="B386" s="34"/>
      <c r="C386" s="33"/>
      <c r="T386" s="39"/>
      <c r="U386" s="39"/>
      <c r="V386" s="39"/>
      <c r="W386" s="39"/>
      <c r="X386" s="39"/>
      <c r="Y386" s="39"/>
      <c r="Z386" s="39"/>
      <c r="AA386" s="39"/>
      <c r="AB386" s="39"/>
    </row>
    <row r="387" spans="1:28" s="17" customFormat="1" ht="15.75">
      <c r="A387" s="31"/>
      <c r="B387" s="34"/>
      <c r="C387" s="33"/>
      <c r="T387" s="39"/>
      <c r="U387" s="39"/>
      <c r="V387" s="39"/>
      <c r="W387" s="39"/>
      <c r="X387" s="39"/>
      <c r="Y387" s="39"/>
      <c r="Z387" s="39"/>
      <c r="AA387" s="39"/>
      <c r="AB387" s="39"/>
    </row>
    <row r="388" spans="1:28" s="17" customFormat="1" ht="15.75">
      <c r="A388" s="31"/>
      <c r="B388" s="34"/>
      <c r="C388" s="33"/>
      <c r="T388" s="39"/>
      <c r="U388" s="39"/>
      <c r="V388" s="39"/>
      <c r="W388" s="39"/>
      <c r="X388" s="39"/>
      <c r="Y388" s="39"/>
      <c r="Z388" s="39"/>
      <c r="AA388" s="39"/>
      <c r="AB388" s="39"/>
    </row>
    <row r="389" spans="1:28" s="17" customFormat="1" ht="15.75">
      <c r="A389" s="31"/>
      <c r="B389" s="34"/>
      <c r="C389" s="33"/>
      <c r="T389" s="39"/>
      <c r="U389" s="39"/>
      <c r="V389" s="39"/>
      <c r="W389" s="39"/>
      <c r="X389" s="39"/>
      <c r="Y389" s="39"/>
      <c r="Z389" s="39"/>
      <c r="AA389" s="39"/>
      <c r="AB389" s="39"/>
    </row>
    <row r="390" spans="1:28" s="17" customFormat="1" ht="15.75">
      <c r="A390" s="31"/>
      <c r="B390" s="34"/>
      <c r="C390" s="33"/>
      <c r="T390" s="39"/>
      <c r="U390" s="39"/>
      <c r="V390" s="39"/>
      <c r="W390" s="39"/>
      <c r="X390" s="39"/>
      <c r="Y390" s="39"/>
      <c r="Z390" s="39"/>
      <c r="AA390" s="39"/>
      <c r="AB390" s="39"/>
    </row>
    <row r="391" spans="1:28" s="17" customFormat="1" ht="15.75">
      <c r="A391" s="31"/>
      <c r="B391" s="34"/>
      <c r="C391" s="33"/>
      <c r="T391" s="39"/>
      <c r="U391" s="39"/>
      <c r="V391" s="39"/>
      <c r="W391" s="39"/>
      <c r="X391" s="39"/>
      <c r="Y391" s="39"/>
      <c r="Z391" s="39"/>
      <c r="AA391" s="39"/>
      <c r="AB391" s="39"/>
    </row>
    <row r="392" spans="1:28" s="17" customFormat="1" ht="15.75">
      <c r="A392" s="31"/>
      <c r="B392" s="34"/>
      <c r="C392" s="33"/>
      <c r="T392" s="39"/>
      <c r="U392" s="39"/>
      <c r="V392" s="39"/>
      <c r="W392" s="39"/>
      <c r="X392" s="39"/>
      <c r="Y392" s="39"/>
      <c r="Z392" s="39"/>
      <c r="AA392" s="39"/>
      <c r="AB392" s="39"/>
    </row>
    <row r="393" spans="1:28" s="17" customFormat="1" ht="15.75">
      <c r="A393" s="31"/>
      <c r="B393" s="34"/>
      <c r="C393" s="33"/>
      <c r="T393" s="39"/>
      <c r="U393" s="39"/>
      <c r="V393" s="39"/>
      <c r="W393" s="39"/>
      <c r="X393" s="39"/>
      <c r="Y393" s="39"/>
      <c r="Z393" s="39"/>
      <c r="AA393" s="39"/>
      <c r="AB393" s="39"/>
    </row>
    <row r="394" spans="1:28" s="17" customFormat="1" ht="15.75">
      <c r="A394" s="31"/>
      <c r="B394" s="34"/>
      <c r="C394" s="33"/>
      <c r="T394" s="39"/>
      <c r="U394" s="39"/>
      <c r="V394" s="39"/>
      <c r="W394" s="39"/>
      <c r="X394" s="39"/>
      <c r="Y394" s="39"/>
      <c r="Z394" s="39"/>
      <c r="AA394" s="39"/>
      <c r="AB394" s="39"/>
    </row>
    <row r="395" spans="1:28" s="17" customFormat="1" ht="15.75">
      <c r="A395" s="31"/>
      <c r="B395" s="34"/>
      <c r="C395" s="33"/>
      <c r="T395" s="39"/>
      <c r="U395" s="39"/>
      <c r="V395" s="39"/>
      <c r="W395" s="39"/>
      <c r="X395" s="39"/>
      <c r="Y395" s="39"/>
      <c r="Z395" s="39"/>
      <c r="AA395" s="39"/>
      <c r="AB395" s="39"/>
    </row>
    <row r="396" spans="1:28" s="17" customFormat="1" ht="15.75">
      <c r="A396" s="31"/>
      <c r="B396" s="34"/>
      <c r="C396" s="33"/>
      <c r="T396" s="39"/>
      <c r="U396" s="39"/>
      <c r="V396" s="39"/>
      <c r="W396" s="39"/>
      <c r="X396" s="39"/>
      <c r="Y396" s="39"/>
      <c r="Z396" s="39"/>
      <c r="AA396" s="39"/>
      <c r="AB396" s="39"/>
    </row>
    <row r="397" spans="1:28" s="17" customFormat="1" ht="15.75">
      <c r="A397" s="31"/>
      <c r="B397" s="34"/>
      <c r="C397" s="33"/>
      <c r="T397" s="39"/>
      <c r="U397" s="39"/>
      <c r="V397" s="39"/>
      <c r="W397" s="39"/>
      <c r="X397" s="39"/>
      <c r="Y397" s="39"/>
      <c r="Z397" s="39"/>
      <c r="AA397" s="39"/>
      <c r="AB397" s="39"/>
    </row>
    <row r="398" spans="1:28" s="17" customFormat="1" ht="15.75">
      <c r="A398" s="31"/>
      <c r="B398" s="34"/>
      <c r="C398" s="33"/>
      <c r="T398" s="39"/>
      <c r="U398" s="39"/>
      <c r="V398" s="39"/>
      <c r="W398" s="39"/>
      <c r="X398" s="39"/>
      <c r="Y398" s="39"/>
      <c r="Z398" s="39"/>
      <c r="AA398" s="39"/>
      <c r="AB398" s="39"/>
    </row>
    <row r="399" spans="1:28" s="17" customFormat="1" ht="15.75">
      <c r="A399" s="31"/>
      <c r="B399" s="34"/>
      <c r="C399" s="33"/>
      <c r="T399" s="39"/>
      <c r="U399" s="39"/>
      <c r="V399" s="39"/>
      <c r="W399" s="39"/>
      <c r="X399" s="39"/>
      <c r="Y399" s="39"/>
      <c r="Z399" s="39"/>
      <c r="AA399" s="39"/>
      <c r="AB399" s="39"/>
    </row>
    <row r="400" spans="1:28" s="17" customFormat="1" ht="15.75">
      <c r="A400" s="31"/>
      <c r="B400" s="34"/>
      <c r="C400" s="33"/>
      <c r="T400" s="39"/>
      <c r="U400" s="39"/>
      <c r="V400" s="39"/>
      <c r="W400" s="39"/>
      <c r="X400" s="39"/>
      <c r="Y400" s="39"/>
      <c r="Z400" s="39"/>
      <c r="AA400" s="39"/>
      <c r="AB400" s="39"/>
    </row>
    <row r="401" spans="1:28" s="17" customFormat="1" ht="15.75">
      <c r="A401" s="31"/>
      <c r="B401" s="34"/>
      <c r="C401" s="33"/>
      <c r="T401" s="39"/>
      <c r="U401" s="39"/>
      <c r="V401" s="39"/>
      <c r="W401" s="39"/>
      <c r="X401" s="39"/>
      <c r="Y401" s="39"/>
      <c r="Z401" s="39"/>
      <c r="AA401" s="39"/>
      <c r="AB401" s="39"/>
    </row>
    <row r="402" spans="1:28" s="17" customFormat="1" ht="15.75">
      <c r="A402" s="31"/>
      <c r="B402" s="34"/>
      <c r="C402" s="33"/>
      <c r="T402" s="39"/>
      <c r="U402" s="39"/>
      <c r="V402" s="39"/>
      <c r="W402" s="39"/>
      <c r="X402" s="39"/>
      <c r="Y402" s="39"/>
      <c r="Z402" s="39"/>
      <c r="AA402" s="39"/>
      <c r="AB402" s="39"/>
    </row>
    <row r="403" spans="1:28" s="17" customFormat="1" ht="15.75">
      <c r="A403" s="31"/>
      <c r="B403" s="34"/>
      <c r="C403" s="33"/>
      <c r="T403" s="39"/>
      <c r="U403" s="39"/>
      <c r="V403" s="39"/>
      <c r="W403" s="39"/>
      <c r="X403" s="39"/>
      <c r="Y403" s="39"/>
      <c r="Z403" s="39"/>
      <c r="AA403" s="39"/>
      <c r="AB403" s="39"/>
    </row>
    <row r="404" spans="1:28" s="17" customFormat="1" ht="15.75">
      <c r="A404" s="31"/>
      <c r="B404" s="34"/>
      <c r="C404" s="33"/>
      <c r="T404" s="39"/>
      <c r="U404" s="39"/>
      <c r="V404" s="39"/>
      <c r="W404" s="39"/>
      <c r="X404" s="39"/>
      <c r="Y404" s="39"/>
      <c r="Z404" s="39"/>
      <c r="AA404" s="39"/>
      <c r="AB404" s="39"/>
    </row>
    <row r="405" spans="1:28" s="17" customFormat="1" ht="15.75">
      <c r="A405" s="31"/>
      <c r="B405" s="34"/>
      <c r="C405" s="33"/>
      <c r="T405" s="39"/>
      <c r="U405" s="39"/>
      <c r="V405" s="39"/>
      <c r="W405" s="39"/>
      <c r="X405" s="39"/>
      <c r="Y405" s="39"/>
      <c r="Z405" s="39"/>
      <c r="AA405" s="39"/>
      <c r="AB405" s="39"/>
    </row>
    <row r="406" spans="1:28" s="17" customFormat="1" ht="15.75">
      <c r="A406" s="31"/>
      <c r="B406" s="34"/>
      <c r="C406" s="33"/>
      <c r="T406" s="39"/>
      <c r="U406" s="39"/>
      <c r="V406" s="39"/>
      <c r="W406" s="39"/>
      <c r="X406" s="39"/>
      <c r="Y406" s="39"/>
      <c r="Z406" s="39"/>
      <c r="AA406" s="39"/>
      <c r="AB406" s="39"/>
    </row>
    <row r="407" spans="1:28" s="17" customFormat="1" ht="15.75">
      <c r="A407" s="31"/>
      <c r="B407" s="34"/>
      <c r="C407" s="33"/>
      <c r="T407" s="39"/>
      <c r="U407" s="39"/>
      <c r="V407" s="39"/>
      <c r="W407" s="39"/>
      <c r="X407" s="39"/>
      <c r="Y407" s="39"/>
      <c r="Z407" s="39"/>
      <c r="AA407" s="39"/>
      <c r="AB407" s="39"/>
    </row>
    <row r="408" spans="1:28" s="17" customFormat="1" ht="15.75">
      <c r="A408" s="31"/>
      <c r="B408" s="34"/>
      <c r="C408" s="33"/>
      <c r="T408" s="39"/>
      <c r="U408" s="39"/>
      <c r="V408" s="39"/>
      <c r="W408" s="39"/>
      <c r="X408" s="39"/>
      <c r="Y408" s="39"/>
      <c r="Z408" s="39"/>
      <c r="AA408" s="39"/>
      <c r="AB408" s="39"/>
    </row>
    <row r="409" spans="1:28" s="17" customFormat="1" ht="15.75">
      <c r="A409" s="31"/>
      <c r="B409" s="34"/>
      <c r="C409" s="33"/>
      <c r="T409" s="39"/>
      <c r="U409" s="39"/>
      <c r="V409" s="39"/>
      <c r="W409" s="39"/>
      <c r="X409" s="39"/>
      <c r="Y409" s="39"/>
      <c r="Z409" s="39"/>
      <c r="AA409" s="39"/>
      <c r="AB409" s="39"/>
    </row>
    <row r="410" spans="1:28" s="17" customFormat="1" ht="15.75">
      <c r="A410" s="31"/>
      <c r="B410" s="34"/>
      <c r="C410" s="33"/>
      <c r="T410" s="39"/>
      <c r="U410" s="39"/>
      <c r="V410" s="39"/>
      <c r="W410" s="39"/>
      <c r="X410" s="39"/>
      <c r="Y410" s="39"/>
      <c r="Z410" s="39"/>
      <c r="AA410" s="39"/>
      <c r="AB410" s="39"/>
    </row>
    <row r="411" spans="1:28" s="17" customFormat="1" ht="15.75">
      <c r="A411" s="31"/>
      <c r="B411" s="34"/>
      <c r="C411" s="33"/>
      <c r="T411" s="39"/>
      <c r="U411" s="39"/>
      <c r="V411" s="39"/>
      <c r="W411" s="39"/>
      <c r="X411" s="39"/>
      <c r="Y411" s="39"/>
      <c r="Z411" s="39"/>
      <c r="AA411" s="39"/>
      <c r="AB411" s="39"/>
    </row>
    <row r="412" spans="1:28" s="17" customFormat="1" ht="15.75">
      <c r="A412" s="31"/>
      <c r="B412" s="34"/>
      <c r="C412" s="33"/>
      <c r="T412" s="39"/>
      <c r="U412" s="39"/>
      <c r="V412" s="39"/>
      <c r="W412" s="39"/>
      <c r="X412" s="39"/>
      <c r="Y412" s="39"/>
      <c r="Z412" s="39"/>
      <c r="AA412" s="39"/>
      <c r="AB412" s="39"/>
    </row>
    <row r="413" spans="1:28" s="17" customFormat="1" ht="15.75">
      <c r="A413" s="31"/>
      <c r="B413" s="34"/>
      <c r="C413" s="33"/>
      <c r="T413" s="39"/>
      <c r="U413" s="39"/>
      <c r="V413" s="39"/>
      <c r="W413" s="39"/>
      <c r="X413" s="39"/>
      <c r="Y413" s="39"/>
      <c r="Z413" s="39"/>
      <c r="AA413" s="39"/>
      <c r="AB413" s="39"/>
    </row>
    <row r="414" spans="1:28" s="17" customFormat="1" ht="15.75">
      <c r="A414" s="31"/>
      <c r="B414" s="34"/>
      <c r="C414" s="33"/>
      <c r="T414" s="39"/>
      <c r="U414" s="39"/>
      <c r="V414" s="39"/>
      <c r="W414" s="39"/>
      <c r="X414" s="39"/>
      <c r="Y414" s="39"/>
      <c r="Z414" s="39"/>
      <c r="AA414" s="39"/>
      <c r="AB414" s="39"/>
    </row>
    <row r="415" spans="1:28" s="17" customFormat="1" ht="15.75">
      <c r="A415" s="31"/>
      <c r="B415" s="34"/>
      <c r="C415" s="33"/>
      <c r="T415" s="39"/>
      <c r="U415" s="39"/>
      <c r="V415" s="39"/>
      <c r="W415" s="39"/>
      <c r="X415" s="39"/>
      <c r="Y415" s="39"/>
      <c r="Z415" s="39"/>
      <c r="AA415" s="39"/>
      <c r="AB415" s="39"/>
    </row>
    <row r="416" spans="1:28" s="17" customFormat="1" ht="15.75">
      <c r="A416" s="31"/>
      <c r="B416" s="34"/>
      <c r="C416" s="33"/>
      <c r="T416" s="39"/>
      <c r="U416" s="39"/>
      <c r="V416" s="39"/>
      <c r="W416" s="39"/>
      <c r="X416" s="39"/>
      <c r="Y416" s="39"/>
      <c r="Z416" s="39"/>
      <c r="AA416" s="39"/>
      <c r="AB416" s="39"/>
    </row>
    <row r="417" spans="1:28" s="17" customFormat="1" ht="15.75">
      <c r="A417" s="31"/>
      <c r="B417" s="34"/>
      <c r="C417" s="33"/>
      <c r="T417" s="39"/>
      <c r="U417" s="39"/>
      <c r="V417" s="39"/>
      <c r="W417" s="39"/>
      <c r="X417" s="39"/>
      <c r="Y417" s="39"/>
      <c r="Z417" s="39"/>
      <c r="AA417" s="39"/>
      <c r="AB417" s="39"/>
    </row>
    <row r="418" spans="1:28" s="12" customFormat="1" ht="15.75">
      <c r="A418" s="31"/>
      <c r="B418" s="6"/>
      <c r="C418" s="33"/>
      <c r="T418" s="38"/>
      <c r="U418" s="38"/>
      <c r="V418" s="38"/>
      <c r="W418" s="38"/>
      <c r="X418" s="38"/>
      <c r="Y418" s="38"/>
      <c r="Z418" s="38"/>
      <c r="AA418" s="38"/>
      <c r="AB418" s="38"/>
    </row>
  </sheetData>
  <sheetProtection password="CB18" sheet="1" selectLockedCells="1"/>
  <mergeCells count="37">
    <mergeCell ref="B16:B19"/>
    <mergeCell ref="G17:P17"/>
    <mergeCell ref="E16:P16"/>
    <mergeCell ref="E17:E19"/>
    <mergeCell ref="F17:F19"/>
    <mergeCell ref="C16:C19"/>
    <mergeCell ref="D16:D19"/>
    <mergeCell ref="A13:E13"/>
    <mergeCell ref="A2:E2"/>
    <mergeCell ref="A3:E3"/>
    <mergeCell ref="A4:E4"/>
    <mergeCell ref="Q16:Q19"/>
    <mergeCell ref="R16:R19"/>
    <mergeCell ref="A16:A19"/>
    <mergeCell ref="G18:J18"/>
    <mergeCell ref="K18:L18"/>
    <mergeCell ref="M18:P18"/>
    <mergeCell ref="F12:L12"/>
    <mergeCell ref="F13:L13"/>
    <mergeCell ref="A11:L11"/>
    <mergeCell ref="A12:E12"/>
    <mergeCell ref="A15:R15"/>
    <mergeCell ref="T1:Y1"/>
    <mergeCell ref="F6:M6"/>
    <mergeCell ref="F7:M7"/>
    <mergeCell ref="F8:M8"/>
    <mergeCell ref="F9:M9"/>
    <mergeCell ref="F2:M2"/>
    <mergeCell ref="A1:M1"/>
    <mergeCell ref="F3:M3"/>
    <mergeCell ref="F4:M4"/>
    <mergeCell ref="F5:M5"/>
    <mergeCell ref="A9:E9"/>
    <mergeCell ref="A5:E5"/>
    <mergeCell ref="A6:E6"/>
    <mergeCell ref="A7:E7"/>
    <mergeCell ref="A8:E8"/>
  </mergeCells>
  <dataValidations count="5">
    <dataValidation type="list" allowBlank="1" showInputMessage="1" showErrorMessage="1" prompt="Відсоткова ставка залежить від типу клієнта!" sqref="F9">
      <formula1>"0,19,0,23"</formula1>
    </dataValidation>
    <dataValidation type="whole" showInputMessage="1" showErrorMessage="1" prompt="Бажана сума кредиту повинна будити в діапазоні від мінімально доступної суми до максимально доступної." errorTitle="Увага!" error="Бажана сума кредиту повинна буди в діапазоні від мінімальної до максимальної." sqref="F8">
      <formula1>F5</formula1>
      <formula2>F6</formula2>
    </dataValidation>
    <dataValidation type="list" showInputMessage="1" showErrorMessage="1" prompt="Відображається строк доступний в залежності від мети кредитування." sqref="F4">
      <formula1>OFFSET(AA2:AA16,,,HLOOKUP(F2,U3:Y12,2,FALSE))</formula1>
    </dataValidation>
    <dataValidation type="list" showInputMessage="1" showErrorMessage="1" sqref="F3">
      <formula1>"Ні,Так"</formula1>
    </dataValidation>
    <dataValidation type="list" showInputMessage="1" showErrorMessage="1" sqref="F2">
      <formula1>$U$3:$Y$3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Карпенко</dc:creator>
  <cp:keywords/>
  <dc:description/>
  <cp:lastModifiedBy>user</cp:lastModifiedBy>
  <dcterms:created xsi:type="dcterms:W3CDTF">2020-04-22T06:09:38Z</dcterms:created>
  <dcterms:modified xsi:type="dcterms:W3CDTF">2020-05-21T07:32:14Z</dcterms:modified>
  <cp:category/>
  <cp:version/>
  <cp:contentType/>
  <cp:contentStatus/>
</cp:coreProperties>
</file>